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Costed BOM" sheetId="1" r:id="rId1"/>
    <sheet name="Prelim Costed BOM" sheetId="2" r:id="rId2"/>
    <sheet name="Sub-Assemblies" sheetId="3" r:id="rId3"/>
    <sheet name="Order" sheetId="4" r:id="rId4"/>
  </sheets>
  <definedNames>
    <definedName name="__Anonymous_Sheet_DB__1">#N/A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I78" authorId="0">
      <text>
        <r>
          <rPr>
            <sz val="10"/>
            <rFont val="Sans"/>
            <family val="2"/>
          </rPr>
          <t>20 on printer, 2 in box</t>
        </r>
      </text>
    </comment>
  </commentList>
</comments>
</file>

<file path=xl/sharedStrings.xml><?xml version="1.0" encoding="utf-8"?>
<sst xmlns="http://schemas.openxmlformats.org/spreadsheetml/2006/main" count="2073" uniqueCount="603">
  <si>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</si>
  <si>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</si>
  <si>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</si>
  <si>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</si>
  <si>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</si>
  <si>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</si>
  <si>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</si>
  <si>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</si>
  <si>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</si>
  <si>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</si>
  <si>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</si>
  <si>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</si>
  <si>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Comment</t>
  </si>
  <si>
    <t>Lead Time (wks)</t>
  </si>
  <si>
    <t>Qty to Order</t>
  </si>
  <si>
    <t>PO</t>
  </si>
  <si>
    <t>PO Date</t>
  </si>
  <si>
    <t>Expected Date</t>
  </si>
  <si>
    <t>Notes</t>
  </si>
  <si>
    <t>Mechanical</t>
  </si>
  <si>
    <t>PO Sent</t>
  </si>
  <si>
    <t>HD-MS0193</t>
  </si>
  <si>
    <t>Screw, Lead, Misumi MTSBRK12-287-F7-R8-T7-Q8-S15-E5-FE0-FW10-FY1</t>
  </si>
  <si>
    <t>misumi.com</t>
  </si>
  <si>
    <t>MTSBRK12-287-F7-R8-T7-Q8-S15-E5-FE0-FW10-FY1</t>
  </si>
  <si>
    <t>ea</t>
  </si>
  <si>
    <t>PO02707</t>
  </si>
  <si>
    <t>HD-MS0173</t>
  </si>
  <si>
    <t>Nut, Lead Screw, Resin, Misumi MTSRR12</t>
  </si>
  <si>
    <t>MTSFJR12</t>
  </si>
  <si>
    <t>HD-MS0194</t>
  </si>
  <si>
    <t>Coupling, Set Screw, Misumi GSASL16-5-5</t>
  </si>
  <si>
    <t>GSASL16-5-5</t>
  </si>
  <si>
    <t>PO created</t>
  </si>
  <si>
    <t>DryLin® R - Solid polymer bearing RJM-01, 8mm</t>
  </si>
  <si>
    <t>IGUS</t>
  </si>
  <si>
    <t>RJM-01-08</t>
  </si>
  <si>
    <t>PO02020</t>
  </si>
  <si>
    <t>60 Soon</t>
  </si>
  <si>
    <t>PP-FP0035</t>
  </si>
  <si>
    <t>Left Plate, Easy TAZ Mini</t>
  </si>
  <si>
    <t>EPOCS</t>
  </si>
  <si>
    <t>PO02717</t>
  </si>
  <si>
    <t>PP-FP0036</t>
  </si>
  <si>
    <t>Right Plate, Easy TAZ Mini</t>
  </si>
  <si>
    <t>PP-FP0037</t>
  </si>
  <si>
    <t>Top Plate, Easy TAZ Mini</t>
  </si>
  <si>
    <t>PP-FP0038</t>
  </si>
  <si>
    <t>Bottom Plate, Easy TAZ Mini</t>
  </si>
  <si>
    <t>PP-FP0039</t>
  </si>
  <si>
    <t>Bed Mount Plate, Easy TAZ Mini</t>
  </si>
  <si>
    <t>Electronic</t>
  </si>
  <si>
    <t>In Stock</t>
  </si>
  <si>
    <t>PC-AS0033</t>
  </si>
  <si>
    <t>RAMBO Electronics v1.2gp</t>
  </si>
  <si>
    <t>UltiMachine</t>
  </si>
  <si>
    <t>UMRAMBOPAC</t>
  </si>
  <si>
    <t>Beaglebone Black</t>
  </si>
  <si>
    <t>GT2, Single sided Neoprene Belt</t>
  </si>
  <si>
    <t>B &amp; B Manufacturing, Inc</t>
  </si>
  <si>
    <t>1164-2P-06 (2MR-1164-06)</t>
  </si>
  <si>
    <t>HD-MS0033</t>
  </si>
  <si>
    <t>GT2 Timing Pulley, 5mm Bore Aluminum</t>
  </si>
  <si>
    <t>16-2P06M6CA5 5MM BORE ALUMINUM</t>
  </si>
  <si>
    <t>Check length</t>
  </si>
  <si>
    <t>8mm x 285mm smooth rod</t>
  </si>
  <si>
    <t>Misumi</t>
  </si>
  <si>
    <t>8mm x 300mm smooth rod</t>
  </si>
  <si>
    <t>8mm x 315mm smooth rod</t>
  </si>
  <si>
    <t>HD-RD0004</t>
  </si>
  <si>
    <t>8mm Smooth Rod x 18-19mm</t>
  </si>
  <si>
    <t>MBK</t>
  </si>
  <si>
    <t>Ordered</t>
  </si>
  <si>
    <t>Power Supply, AC/DC CONVERTER 24V 150W</t>
  </si>
  <si>
    <t>Delta</t>
  </si>
  <si>
    <t>PMT-24V150W1AA</t>
  </si>
  <si>
    <t>Digikey</t>
  </si>
  <si>
    <t>1145-1075-ND</t>
  </si>
  <si>
    <t>PO02747</t>
  </si>
  <si>
    <t>Power Supply, AC/DC CONVERTER 24V 200W</t>
  </si>
  <si>
    <t>PMT-24V200W1AM</t>
  </si>
  <si>
    <t>1145-1076-ND</t>
  </si>
  <si>
    <t>SWITCH ROCKER DPST 20A 250V, illuminated red</t>
  </si>
  <si>
    <t>1091-1157-ND</t>
  </si>
  <si>
    <t>AC Power Entry Modules SC MT FUSED .25" TAB</t>
  </si>
  <si>
    <t>Mouser</t>
  </si>
  <si>
    <t>161-PF0030/63</t>
  </si>
  <si>
    <t>PO02746</t>
  </si>
  <si>
    <t>Cartridge Fuses 125V 7A 5X20 MA UL LBC</t>
  </si>
  <si>
    <t>576-0233007.MXP</t>
  </si>
  <si>
    <t>EL-MS0053</t>
  </si>
  <si>
    <t>6ft 18AWG Power Cord Cable w/ 3 Conductor PC Power Connector Socket (C13/5-15P) – Black</t>
  </si>
  <si>
    <t>Monoprice</t>
  </si>
  <si>
    <t>Hardware</t>
  </si>
  <si>
    <t>HD-BT0108</t>
  </si>
  <si>
    <t>Hobbed Bolt, M8 x 50mm Hex head, 26mm offset, Stainless Steel</t>
  </si>
  <si>
    <t>Switch to MBK, 30 tooth 6mm minor</t>
  </si>
  <si>
    <t>HD-MS0054</t>
  </si>
  <si>
    <t>Square Bumper</t>
  </si>
  <si>
    <t>Advanced Antivibration components</t>
  </si>
  <si>
    <t>V10R87-B08130</t>
  </si>
  <si>
    <t>1 sheet</t>
  </si>
  <si>
    <t>PO02744</t>
  </si>
  <si>
    <t>http://www.vibrationmounts.com/RFQ/VM110705.htm#Middle</t>
  </si>
  <si>
    <t>HD-MS0013</t>
  </si>
  <si>
    <t>608ZZ bearing</t>
  </si>
  <si>
    <t>vxb.com</t>
  </si>
  <si>
    <t>100Skate</t>
  </si>
  <si>
    <t>2x 100</t>
  </si>
  <si>
    <t>PO02745</t>
  </si>
  <si>
    <t>Received first 5000</t>
  </si>
  <si>
    <t>Black Alloy Steel Flat-Head Socket Cap Screw, Class 10.9, M3 Size, 10mm Length, .50mm Pitch</t>
  </si>
  <si>
    <t>Mcmaster-Carr Supply Company</t>
  </si>
  <si>
    <t xml:space="preserve">91294A130 </t>
  </si>
  <si>
    <t>5 pkg</t>
  </si>
  <si>
    <t>HD-NT0025</t>
  </si>
  <si>
    <t>Metric Zinc-Plated Steel Nylon-Insert Locknut, Class 8, M3 Screw sz, .5MM pitch, 5.5MM W, 4MM H</t>
  </si>
  <si>
    <t>90576A102</t>
  </si>
  <si>
    <t>Snap-Together Cable and Hose Carrier, Feed-Through, 0.41" High x 0.39" Wide Interior Size</t>
  </si>
  <si>
    <t xml:space="preserve">55835K32 </t>
  </si>
  <si>
    <t>ft</t>
  </si>
  <si>
    <t>6 ft</t>
  </si>
  <si>
    <t>Mounting Brackets for .41" High x .39" Wide Interior Snap-Together Cable and Hose Carrier</t>
  </si>
  <si>
    <t>55835K2</t>
  </si>
  <si>
    <t>Black Alloy Steel Flat-Head Socket Cap Screw, Class 10.9, M8 Size, 40mm Length, 1.25mm Pitch</t>
  </si>
  <si>
    <t>91294A289</t>
  </si>
  <si>
    <t>1 pkg</t>
  </si>
  <si>
    <t>Tools</t>
  </si>
  <si>
    <t>General Purpose Tap, Through Hole (Plug), 2 x 0.4mm Thread Size</t>
  </si>
  <si>
    <t xml:space="preserve">8305A78 </t>
  </si>
  <si>
    <t>General Purpose Tap, Through Hole (Plug), 3 x 0.5mm Thread Size</t>
  </si>
  <si>
    <t xml:space="preserve">8305A32 </t>
  </si>
  <si>
    <t>Countersink for Aluminum, Brass, and Bronze, 3-Flute, 100 Degree Angle, 3/4" Body Diameter, 1/2" Shank Diameter</t>
  </si>
  <si>
    <t>2742A515</t>
  </si>
  <si>
    <t>Olimex A20</t>
  </si>
  <si>
    <t>909-A20-OLINUXMIC4GB</t>
  </si>
  <si>
    <t>7” Touchscreen for Olimex</t>
  </si>
  <si>
    <t>909-A13-LCD7-TS</t>
  </si>
  <si>
    <t>Cable for Screen</t>
  </si>
  <si>
    <t>909-CABLE-IDC40-15CM</t>
  </si>
  <si>
    <t>HD-MS0204</t>
  </si>
  <si>
    <t>Sealed Skateboard/inline/Rollerblade Skate Bearing Ball Bearings</t>
  </si>
  <si>
    <t>Kit708</t>
  </si>
  <si>
    <t>PP-MP0066</t>
  </si>
  <si>
    <t>Metric Brass Heat-Set Insert for Plastics, Tapered, M2-.4 Internal Thread, 2.9MM Length</t>
  </si>
  <si>
    <t>Timberline</t>
  </si>
  <si>
    <t>McMaster-Carr Supply Company</t>
  </si>
  <si>
    <t>94180A307</t>
  </si>
  <si>
    <t>HD-BT0107</t>
  </si>
  <si>
    <t>Metric Class 12.9 Socket Head Cap Screw Alloy Steel, Black, M2 Thread, 10mm Length, 0.4mm Pitch</t>
  </si>
  <si>
    <t>91290A017</t>
  </si>
  <si>
    <t>HD-WA0012</t>
  </si>
  <si>
    <t>Steel Flat Washer, DIN 125 zinc-plated class 4,M2 screw sz, 5mm OD, .25mm-.35mm thick</t>
  </si>
  <si>
    <t>91166A180</t>
  </si>
  <si>
    <t>HD-MS0030</t>
  </si>
  <si>
    <t>M3-.5 3.8mm Heatset Insert</t>
  </si>
  <si>
    <t>McMasterCarr</t>
  </si>
  <si>
    <t>94180A331</t>
  </si>
  <si>
    <t>HD-MS0158</t>
  </si>
  <si>
    <t>M5-.8 6.7mm Heatset Insert</t>
  </si>
  <si>
    <t xml:space="preserve">94180A361 </t>
  </si>
  <si>
    <t>HD-NT0004</t>
  </si>
  <si>
    <t>M3 Nut, Zinc Plated</t>
  </si>
  <si>
    <t>small herringbone gear, extruder idler</t>
  </si>
  <si>
    <t>90591A121</t>
  </si>
  <si>
    <t>HD-BT0012</t>
  </si>
  <si>
    <t>M3 Set Screw (Grub Screw)</t>
  </si>
  <si>
    <t>extruder, rods and switches</t>
  </si>
  <si>
    <t>91390A100</t>
  </si>
  <si>
    <t>HD-WA0001</t>
  </si>
  <si>
    <t>M3 Washer, Steel, Zinc Plated</t>
  </si>
  <si>
    <t>91166A210</t>
  </si>
  <si>
    <t>M3 Flat</t>
  </si>
  <si>
    <t>HD-BT0039</t>
  </si>
  <si>
    <t>M3 x 12 Bolt, SHCS Black-Oxide</t>
  </si>
  <si>
    <t>91290A117</t>
  </si>
  <si>
    <t>HD-BT0041</t>
  </si>
  <si>
    <t>M3 x 25 Bolt, SHCS Black-Oxide</t>
  </si>
  <si>
    <t>extruder; bed mount, z-hard stop</t>
  </si>
  <si>
    <t>91290A125</t>
  </si>
  <si>
    <t>HD-NT0011</t>
  </si>
  <si>
    <t>M4 Nut,Zinc-Plated Steel</t>
  </si>
  <si>
    <t>extruder/buda</t>
  </si>
  <si>
    <t>90591A141</t>
  </si>
  <si>
    <t>HD-WA0005</t>
  </si>
  <si>
    <t>M4 Washer</t>
  </si>
  <si>
    <t>Extruder/Buda</t>
  </si>
  <si>
    <t xml:space="preserve">91166A230 </t>
  </si>
  <si>
    <t>HD-BT0010</t>
  </si>
  <si>
    <t>M4 x 20 Bolt, SHCS Black-Oxide</t>
  </si>
  <si>
    <t>91290A168</t>
  </si>
  <si>
    <t>HD-BT0052</t>
  </si>
  <si>
    <t>M4 x 55 Bolt, SHCS Black-Oxide</t>
  </si>
  <si>
    <t>extruder</t>
  </si>
  <si>
    <t>91290A187</t>
  </si>
  <si>
    <t>HD-WA0007</t>
  </si>
  <si>
    <t>M5 Washer, Steel, Zinc Plated</t>
  </si>
  <si>
    <t>frame</t>
  </si>
  <si>
    <t>91166A240</t>
  </si>
  <si>
    <t>HD-BT0048</t>
  </si>
  <si>
    <t>M5 x 10 Bolt, SHCS Black-Oxide</t>
  </si>
  <si>
    <t>91290A224</t>
  </si>
  <si>
    <t>HD-NT0002</t>
  </si>
  <si>
    <t>M8 Nyloc Nut, Zinc Plated</t>
  </si>
  <si>
    <t>bearings, extruder</t>
  </si>
  <si>
    <t>90576A117</t>
  </si>
  <si>
    <t>HD-WA0006</t>
  </si>
  <si>
    <t>M8 Washer, Steel, Zinc Plated</t>
  </si>
  <si>
    <t>91166A270</t>
  </si>
  <si>
    <t>HD-WA0008</t>
  </si>
  <si>
    <t>Metric Spring Steel Shim - DIN 988 0.5mm Thick, 8mm ID, 14mm OD</t>
  </si>
  <si>
    <t>extruder - optional hobbed bolt aligner</t>
  </si>
  <si>
    <t>98055A114</t>
  </si>
  <si>
    <t>HD-WA0009</t>
  </si>
  <si>
    <t>Metric Spring Steel Shim - DIN 988 1.0mm Thick, 8mm ID, 14mm OD</t>
  </si>
  <si>
    <t>98055A115</t>
  </si>
  <si>
    <t>HD-MS0031</t>
  </si>
  <si>
    <t>Thumb Screw Knob for M4 SHCS, Black</t>
  </si>
  <si>
    <t>91175A062</t>
  </si>
  <si>
    <t>HD-MS0058</t>
  </si>
  <si>
    <t>Wire Tie, 8"</t>
  </si>
  <si>
    <t>7130K32</t>
  </si>
  <si>
    <t>HD-MS0027</t>
  </si>
  <si>
    <t>Spring, Extruder, 6mm OD, 0.8mm WD, 9.7mm FL</t>
  </si>
  <si>
    <t>Associated Spring</t>
  </si>
  <si>
    <t>C0240-032-0380-M</t>
  </si>
  <si>
    <t>Extruder, Z-endstop</t>
  </si>
  <si>
    <t>Electronics</t>
  </si>
  <si>
    <t>PC-BD0027</t>
  </si>
  <si>
    <t>Silicon Heater, 24V,  148mm x 148mm, Self Adhesive, w/ connectors</t>
  </si>
  <si>
    <t>National Plastic Heater</t>
  </si>
  <si>
    <t>Printed</t>
  </si>
  <si>
    <t>bed_finger</t>
  </si>
  <si>
    <t>Aleph Objects</t>
  </si>
  <si>
    <t>Single bearing holder 8mm</t>
  </si>
  <si>
    <t>Belt clamp, TAZ</t>
  </si>
  <si>
    <t>feed_tube_holder_v2.0</t>
  </si>
  <si>
    <t>feed_tube spinner</t>
  </si>
  <si>
    <t>herringbone_large_gear</t>
  </si>
  <si>
    <t>herringbone_small_gear</t>
  </si>
  <si>
    <t>Wade Reloaded Bearing Washer</t>
  </si>
  <si>
    <t>Wade Reloaded Extruder Block</t>
  </si>
  <si>
    <t>Wade Reloaded Idler Block</t>
  </si>
  <si>
    <t>extruder_latch</t>
  </si>
  <si>
    <t>X End Idler</t>
  </si>
  <si>
    <t>X Carriage</t>
  </si>
  <si>
    <t>X End Motor</t>
  </si>
  <si>
    <t>Extruder mount</t>
  </si>
  <si>
    <t>y_belt_mount</t>
  </si>
  <si>
    <t>Z Upper left</t>
  </si>
  <si>
    <t>Z Upper right</t>
  </si>
  <si>
    <t>Z Lower left</t>
  </si>
  <si>
    <t>Z Lower right</t>
  </si>
  <si>
    <t>Bed Corner</t>
  </si>
  <si>
    <t>Y end Idler</t>
  </si>
  <si>
    <t>Y end Motor</t>
  </si>
  <si>
    <t>Fan Mount</t>
  </si>
  <si>
    <t>Wifi Dongle</t>
  </si>
  <si>
    <t>Accessories</t>
  </si>
  <si>
    <t>Label, Taz 3D printer barcode</t>
  </si>
  <si>
    <t>On Time Mailing</t>
  </si>
  <si>
    <t>http://www.uline.com/Product/Detail/S-13010/Anti-static-Poly-Sheeting/48-x-500-4-Mil-Anti-Static-Poly-Sheeting-Roll</t>
  </si>
  <si>
    <t>DC-LB0007</t>
  </si>
  <si>
    <t>Label, Top of Box</t>
  </si>
  <si>
    <t>SH-BX0032</t>
  </si>
  <si>
    <t>30x24x13 CUSTOM BOX</t>
  </si>
  <si>
    <t>Shippers Supply</t>
  </si>
  <si>
    <t>SH-PA00??</t>
  </si>
  <si>
    <t>Foam Kit</t>
  </si>
  <si>
    <t>DC-LB0018</t>
  </si>
  <si>
    <t>TAZ v4.0 serial number sticker</t>
  </si>
  <si>
    <t>RM-AB0079</t>
  </si>
  <si>
    <t>ABS 3mm, 1m filament sample, LulzBot green</t>
  </si>
  <si>
    <t>TAZ brochure</t>
  </si>
  <si>
    <t>Forum Card</t>
  </si>
  <si>
    <t>Lulzbot Sticker</t>
  </si>
  <si>
    <t>DC-LB0015</t>
  </si>
  <si>
    <t>24VDC sticker</t>
  </si>
  <si>
    <t>Documentation</t>
  </si>
  <si>
    <t>DC-MS0020</t>
  </si>
  <si>
    <t>Test/Acceptance record TAZ 4.0</t>
  </si>
  <si>
    <t>DC-MS0021</t>
  </si>
  <si>
    <t>Quality checklist, TAZ 4.0</t>
  </si>
  <si>
    <t>DC-MS0022</t>
  </si>
  <si>
    <t>Packing List, TAZ 4.0</t>
  </si>
  <si>
    <t>Getting Started Guide</t>
  </si>
  <si>
    <t>DC-MN0009</t>
  </si>
  <si>
    <t>Lulzbot-Taz 4.0 User Manual</t>
  </si>
  <si>
    <t>Firmware</t>
  </si>
  <si>
    <t>Firmware, Marlin 2014-Q3</t>
  </si>
  <si>
    <t xml:space="preserve">5FT 30AWG Cat5e 350MHz UTP Flat Ethernet Bare Copper </t>
  </si>
  <si>
    <t>EL-MS0143</t>
  </si>
  <si>
    <t>Conn Fast Receptacle14-16 AWG .250</t>
  </si>
  <si>
    <t>A27824-ND</t>
  </si>
  <si>
    <t>HD-MS0062</t>
  </si>
  <si>
    <t>Metric Aluminum Unthreaded Spacer, 8MM OD, 8MM Length, M5 Screw Size</t>
  </si>
  <si>
    <t>HD-TB0007</t>
  </si>
  <si>
    <t>Feed Tube, PTFE</t>
  </si>
  <si>
    <t>5239K12</t>
  </si>
  <si>
    <t>mm</t>
  </si>
  <si>
    <t>Filament Guide</t>
  </si>
  <si>
    <t>EL-MS0073</t>
  </si>
  <si>
    <t>Tubing, Corrugated Loom .25" x 100'</t>
  </si>
  <si>
    <t>Panduit</t>
  </si>
  <si>
    <t>CLT25F-C20</t>
  </si>
  <si>
    <t>7840K31</t>
  </si>
  <si>
    <t>HE-SH0016</t>
  </si>
  <si>
    <t>Assy, Budaschnozzle 2.0c with 0.35 nozzle</t>
  </si>
  <si>
    <t>HD-MS0002-3</t>
  </si>
  <si>
    <t>Borosilicate Glass Bed 300mm x 300mm</t>
  </si>
  <si>
    <t>Allen Scientific</t>
  </si>
  <si>
    <t>Y carriage and Bed Plate</t>
  </si>
  <si>
    <t>HD-MS0057</t>
  </si>
  <si>
    <t>PET Tape, 12"x12" sheet, green</t>
  </si>
  <si>
    <t>Pack-N-Tape</t>
  </si>
  <si>
    <t>Received 800</t>
  </si>
  <si>
    <t>RAMBo Beaglebone Cover</t>
  </si>
  <si>
    <t>LCD Back cover</t>
  </si>
  <si>
    <t>TL-MS0019</t>
  </si>
  <si>
    <t>Tool Kit, TAZ</t>
  </si>
  <si>
    <t>Pre-assembled Electronics</t>
  </si>
  <si>
    <t>EL-HR0016-2</t>
  </si>
  <si>
    <t>Motor wires -2</t>
  </si>
  <si>
    <t>RPC</t>
  </si>
  <si>
    <t>KT-EL0010</t>
  </si>
  <si>
    <t>Heat Bed Extension v1.0, Easy TAZ Mini</t>
  </si>
  <si>
    <t>KT-EL0011</t>
  </si>
  <si>
    <t>Extruder Extension v1.0, Easy TAZ Mini</t>
  </si>
  <si>
    <t>KT-EL0012</t>
  </si>
  <si>
    <t>Xz Extension v1.0, Easy TAZ Mini</t>
  </si>
  <si>
    <t>KT-EL0013</t>
  </si>
  <si>
    <t>YZ Extension v1.0, Easy TAZ Mini</t>
  </si>
  <si>
    <t>KT-EL0014</t>
  </si>
  <si>
    <t>LCD Extension v1.0, Easy TAZ Mini</t>
  </si>
  <si>
    <t>KT-EL0015</t>
  </si>
  <si>
    <t>Y Switch v1.0, TAZ</t>
  </si>
  <si>
    <t>KT-EL0016</t>
  </si>
  <si>
    <t>X Switch v1.0, TAZ</t>
  </si>
  <si>
    <t>KT-EL0017</t>
  </si>
  <si>
    <t>Z Switch v1.0, TAZ</t>
  </si>
  <si>
    <t>KT-EL0018</t>
  </si>
  <si>
    <t>40mm Fan Assembly v1.0, TAZ</t>
  </si>
  <si>
    <t>KT-EL0019</t>
  </si>
  <si>
    <t>80mm Fan Assembly v1.0, TAZ</t>
  </si>
  <si>
    <t>KT-EL0022</t>
  </si>
  <si>
    <t>CB Power Harness v1.0, TAZ</t>
  </si>
  <si>
    <t>Can Save Money</t>
  </si>
  <si>
    <t>Have updated</t>
  </si>
  <si>
    <t>Staying the Same</t>
  </si>
  <si>
    <t>SD Card</t>
  </si>
  <si>
    <t>Comes with GLCD</t>
  </si>
  <si>
    <t>Power Supply, 24V, 10A, 240W, 4pin, Pengchu Ltd.</t>
  </si>
  <si>
    <t>Pengchu Ltd.</t>
  </si>
  <si>
    <t>Controller</t>
  </si>
  <si>
    <t>10 Production RAMBos have gone to the store for RMA</t>
  </si>
  <si>
    <t>PC-AS0019</t>
  </si>
  <si>
    <t>Full Graphic Smart LCD Controller</t>
  </si>
  <si>
    <t>reprapdiscount</t>
  </si>
  <si>
    <t>KT-EL0026</t>
  </si>
  <si>
    <t>Wired Power plug from Power Supply, 24V, 16.66A, 400W, 4pin, Pengchu Ltd.</t>
  </si>
  <si>
    <t/>
  </si>
  <si>
    <t>EL-SW0020</t>
  </si>
  <si>
    <t>SWITCH ROCKER DPST 20A 125V</t>
  </si>
  <si>
    <t>E-switch</t>
  </si>
  <si>
    <t>R5ABLKBLKFF0</t>
  </si>
  <si>
    <t>HD-BT0054</t>
  </si>
  <si>
    <t>Metric Class 12.9 Socket Head Cap Screw Alloy STL, M2.5 Thread, 12mm Length, 0.45mm Pitch</t>
  </si>
  <si>
    <t>91290A104</t>
  </si>
  <si>
    <t>HD-WA0013</t>
  </si>
  <si>
    <t>DIN 125 Zinc-Plated Class 4 Steel Flat Washer M2.5 Screw Size, 6mm OD, .45mm-.55mm Thick</t>
  </si>
  <si>
    <t>91166A190</t>
  </si>
  <si>
    <t>HD-MS0060</t>
  </si>
  <si>
    <t>M5-.8 11mm Heatset Insert</t>
  </si>
  <si>
    <t>94180A363</t>
  </si>
  <si>
    <t>Quattro Machining</t>
  </si>
  <si>
    <t>See LSM Quote</t>
  </si>
  <si>
    <t>HD-WA0027</t>
  </si>
  <si>
    <t>Metric 18-8 Stainless Steel Internal-Tooth Lock Washer, M3 Screw Size, 6mm OD, .4mm min Thick</t>
  </si>
  <si>
    <t>93925A240</t>
  </si>
  <si>
    <t>HD-BT0044</t>
  </si>
  <si>
    <t>M3 x 5 Bolt, SHCS Black-Oxide</t>
  </si>
  <si>
    <t>RAMBo board</t>
  </si>
  <si>
    <t>91290A110</t>
  </si>
  <si>
    <t>HD-BT0049</t>
  </si>
  <si>
    <t>M5 x 14 Bolt, SHCS Black_Oxide</t>
  </si>
  <si>
    <t>91290A230</t>
  </si>
  <si>
    <t>HD-BT0059</t>
  </si>
  <si>
    <t>M8 x 35 Bolt, BHCS Black-oxide</t>
  </si>
  <si>
    <t>bearings</t>
  </si>
  <si>
    <t>91239A438</t>
  </si>
  <si>
    <t>Feet</t>
  </si>
  <si>
    <t>HD-MS0174</t>
  </si>
  <si>
    <t>Spring, 7.6mm OD, 0.56mm WD, 19mm</t>
  </si>
  <si>
    <t>9657K286</t>
  </si>
  <si>
    <t>Z stop</t>
  </si>
  <si>
    <t>HD-MS0157</t>
  </si>
  <si>
    <t>Plastic Head Thumb Screw, Knurled Head, M5 Thread, 0.8mm Pitch, 20mm Long</t>
  </si>
  <si>
    <t>96016A245</t>
  </si>
  <si>
    <t>HD-MS0061</t>
  </si>
  <si>
    <t>KNOB CLR/MATTE .50"DIA 6MM SHAFT</t>
  </si>
  <si>
    <t>226-3128-ND</t>
  </si>
  <si>
    <t>SSFHR10-500</t>
  </si>
  <si>
    <t>8 bearings used in robot, 3 in extruder</t>
  </si>
  <si>
    <t>(970) 532-3878</t>
  </si>
  <si>
    <t>HD-MS0172</t>
  </si>
  <si>
    <t>Screw, Lead, Misumi MTSBRK12-420-F7-R8-T9-Q8-S20-E5-FE0-FW7-FY1</t>
  </si>
  <si>
    <t>MTSBRK12-420-F7-R8-T9-Q8-S20-E5-FE0-FW7-FY1</t>
  </si>
  <si>
    <t>HD-MS0147</t>
  </si>
  <si>
    <t>Coupling, Set Screw, Misumi CPL16-5-5</t>
  </si>
  <si>
    <t>CPL16-5-5</t>
  </si>
  <si>
    <t>Y and X drive</t>
  </si>
  <si>
    <t>Called 2/18/14 The order is in progress</t>
  </si>
  <si>
    <t>See Desen Weier Quote; Freight charges amortized</t>
  </si>
  <si>
    <t>Bed Mount Plate, Aluminum</t>
  </si>
  <si>
    <t>PP-FP0031</t>
  </si>
  <si>
    <t>X end Plate</t>
  </si>
  <si>
    <t>Left End Plate</t>
  </si>
  <si>
    <t>Right End Plate</t>
  </si>
  <si>
    <t>Top Plate</t>
  </si>
  <si>
    <t>Bottom Plate</t>
  </si>
  <si>
    <t>PP-GP0083</t>
  </si>
  <si>
    <t>PP-GP0084</t>
  </si>
  <si>
    <t>double_bearing_holder</t>
  </si>
  <si>
    <t>PP-GP0117</t>
  </si>
  <si>
    <t>Bearing Holder v1.1b, TAZ</t>
  </si>
  <si>
    <t>PP-GP0086</t>
  </si>
  <si>
    <t>PP-GP0089</t>
  </si>
  <si>
    <t>LCD_spacer</t>
  </si>
  <si>
    <t>PP-GP0120</t>
  </si>
  <si>
    <t>PP-GP0074</t>
  </si>
  <si>
    <t>PP-GP0061</t>
  </si>
  <si>
    <t>PP-GP0062</t>
  </si>
  <si>
    <t>PP-GP0060</t>
  </si>
  <si>
    <t>PP-GP0058</t>
  </si>
  <si>
    <t>PP-GP0059</t>
  </si>
  <si>
    <t>PP-GP0091</t>
  </si>
  <si>
    <t>PP-GP0151</t>
  </si>
  <si>
    <t>X Idler v2.3 , TAZ</t>
  </si>
  <si>
    <t>PP-GP0128</t>
  </si>
  <si>
    <t>X Carriage v2.0 ,TAZ</t>
  </si>
  <si>
    <t>PP-GP0094</t>
  </si>
  <si>
    <t>x_carriage_guide</t>
  </si>
  <si>
    <t>PP-GP0152</t>
  </si>
  <si>
    <t>X Motor Mount v2.1, TAZ</t>
  </si>
  <si>
    <t>PP-GP0096</t>
  </si>
  <si>
    <t>Extruder mount, TAZ</t>
  </si>
  <si>
    <t>PP-GP0150</t>
  </si>
  <si>
    <t>Z Top Drive v1.2-Left, TAZ</t>
  </si>
  <si>
    <t>Z Top Drive v1.2-Right, TAZ</t>
  </si>
  <si>
    <t>Z Motor Mount v2.1 nonswitch-Right</t>
  </si>
  <si>
    <t>Z Motor Mount v2.1 switch-Left , TAZ</t>
  </si>
  <si>
    <t>PP-GP0109</t>
  </si>
  <si>
    <t>Spool Arm, TAZ</t>
  </si>
  <si>
    <t>PP-GP0118</t>
  </si>
  <si>
    <t>Bed Corner v2.5</t>
  </si>
  <si>
    <t>PP-GP0113</t>
  </si>
  <si>
    <t>Y Corner Left v1.2, TAZ</t>
  </si>
  <si>
    <t>PP-GP0114</t>
  </si>
  <si>
    <t xml:space="preserve">Y Corner Right v1.2, TAZ </t>
  </si>
  <si>
    <t>PP-GP0115</t>
  </si>
  <si>
    <t>Y Bearing Mount v2.6.b, TAZ</t>
  </si>
  <si>
    <t>PP-GP0116</t>
  </si>
  <si>
    <t>Y Motor Mount v2.4, TAZ</t>
  </si>
  <si>
    <t>PP-GP0127</t>
  </si>
  <si>
    <t>Z Nut Mount V 1.0 , TAZ</t>
  </si>
  <si>
    <t>PP-GP0153</t>
  </si>
  <si>
    <t>Extruder Fan Mount v1.0, TAZ</t>
  </si>
  <si>
    <t>Responsible</t>
  </si>
  <si>
    <t>To Order</t>
  </si>
  <si>
    <t>Motor Wires -2</t>
  </si>
  <si>
    <t>PO02256</t>
  </si>
  <si>
    <t>EL-MT0001</t>
  </si>
  <si>
    <t>NEMA 17 Stepper Motors, wires cut to 60mm</t>
  </si>
  <si>
    <t>Soyo</t>
  </si>
  <si>
    <t>SY42STH47-1504A</t>
  </si>
  <si>
    <t>PO2141</t>
  </si>
  <si>
    <t>EL-MS0058</t>
  </si>
  <si>
    <t>CONN PIN MALE 24-30AWG CRIMP TIN</t>
  </si>
  <si>
    <t>Molex</t>
  </si>
  <si>
    <t>16-02-0108</t>
  </si>
  <si>
    <t>WM2565-ND</t>
  </si>
  <si>
    <t>EL-MS0061</t>
  </si>
  <si>
    <t>Connector, 4 pin Male housing with latch</t>
  </si>
  <si>
    <t>WM2535-ND</t>
  </si>
  <si>
    <t>EMI/RFI-Shield Heat-Shrink Tubing 3/16" ID Before, 3/32" ID After, 48" L, Black, cut to 50mm</t>
  </si>
  <si>
    <t>7937K31</t>
  </si>
  <si>
    <t>Tool Kit Bag w/ LulzBot logo</t>
  </si>
  <si>
    <t>Stainless Steel/Straight Instrument Cleaner Brush</t>
  </si>
  <si>
    <t>http://www.gordonbrush.com/stainless-steel/straight-instrument-cleaner-brush-p-1294-l-en.html</t>
  </si>
  <si>
    <t>TL-HD0046</t>
  </si>
  <si>
    <t>Pro Dental Pick, 5 3/4 in</t>
  </si>
  <si>
    <t>Precision Products</t>
  </si>
  <si>
    <t>J1031S</t>
  </si>
  <si>
    <t>TL-HD0008</t>
  </si>
  <si>
    <t>Stainless Steel Pocket Rule Semiflexible, Metric Grads, 150 mm Length</t>
  </si>
  <si>
    <t>6813a62</t>
  </si>
  <si>
    <t>TL-HD0009</t>
  </si>
  <si>
    <t>7 1/2" Nylon Handle Clam Knife</t>
  </si>
  <si>
    <t>WEBstaurant Store</t>
  </si>
  <si>
    <t>Food Machinery of America Inc. Omcan Food Machinery</t>
  </si>
  <si>
    <t>TL-HD0049</t>
  </si>
  <si>
    <t>6'' Deluxe Bent Stainless Steel Tweezer with Serrated Teeth</t>
  </si>
  <si>
    <t>Roeder Industries</t>
  </si>
  <si>
    <t>TWE6</t>
  </si>
  <si>
    <t>http://roederindustries.com/shopexd.asp?id=1153</t>
  </si>
  <si>
    <t>Small Side cutters</t>
  </si>
  <si>
    <t>http://creativehomeandgardening.com/catalog/chg_catalog.mvc?cat+select+HTA+004440+CJ25328493</t>
  </si>
  <si>
    <t>TL-MS0002</t>
  </si>
  <si>
    <t>HDPE, 8 oz. Natural Large Round Wide-Mouth Jars</t>
  </si>
  <si>
    <t>Uline</t>
  </si>
  <si>
    <t>S-18070</t>
  </si>
  <si>
    <t>DC-LB0005</t>
  </si>
  <si>
    <t>2 x 2" D.O.T. Labels - "Right to Know"</t>
  </si>
  <si>
    <t>S-2845</t>
  </si>
  <si>
    <t>EL-WR0108</t>
  </si>
  <si>
    <t>16AWG Stranded – Violet</t>
  </si>
  <si>
    <t>C2065V-1000-ND</t>
  </si>
  <si>
    <t>EL-WR0109</t>
  </si>
  <si>
    <t>24AWG Stranded – Yellow</t>
  </si>
  <si>
    <t>C2015Y-1000-ND</t>
  </si>
  <si>
    <t>EL-MS0008</t>
  </si>
  <si>
    <t>Heavy Duty Power Connectors HOUSING ONLY, BLACK POWERPOLE 15/45</t>
  </si>
  <si>
    <t>879-1327G6-BK</t>
  </si>
  <si>
    <t>EL-MS0010</t>
  </si>
  <si>
    <t>Heavy Duty Power Connectors POWERPOLE 15A CONT</t>
  </si>
  <si>
    <t>879-1332-BK</t>
  </si>
  <si>
    <t>EL-MS0059</t>
  </si>
  <si>
    <t>CONN TERM FEMALE 22-24AWG TIN</t>
  </si>
  <si>
    <t>Molex Inc.</t>
  </si>
  <si>
    <t>16-02-0102</t>
  </si>
  <si>
    <t>WM2510-ND</t>
  </si>
  <si>
    <t>PC-CN0001</t>
  </si>
  <si>
    <t>CONN HOUSING 2POS .100 W/LATCH</t>
  </si>
  <si>
    <t>WM2900-ND</t>
  </si>
  <si>
    <t>Tubing, Corrugated Loom .25"</t>
  </si>
  <si>
    <t>PC-CN0032</t>
  </si>
  <si>
    <t>Term Block Plug 2POS STR 5.08MM</t>
  </si>
  <si>
    <t>WM7819-ND</t>
  </si>
  <si>
    <t>EL-WR0103</t>
  </si>
  <si>
    <t>24AWG Stranded – Red</t>
  </si>
  <si>
    <t>C2015R-1000-ND</t>
  </si>
  <si>
    <t>EL-WR0104</t>
  </si>
  <si>
    <t>24AWG Stranded – Orange</t>
  </si>
  <si>
    <t>C2015A-1000-ND</t>
  </si>
  <si>
    <t>EL-WR0105</t>
  </si>
  <si>
    <t>24AWG Stranded – Black</t>
  </si>
  <si>
    <t>C2015B-1000-ND</t>
  </si>
  <si>
    <t>EL-WR0099</t>
  </si>
  <si>
    <t>Shielded 4Cond 22AWG</t>
  </si>
  <si>
    <t>W504-1000-ND</t>
  </si>
  <si>
    <t>EL-MS0062</t>
  </si>
  <si>
    <t>Connector, 4 pin Female housing with latch</t>
  </si>
  <si>
    <t>WM2902-ND</t>
  </si>
  <si>
    <t>EL-WR0107</t>
  </si>
  <si>
    <t>24AWG Stranded – White</t>
  </si>
  <si>
    <t>C2015W-1000-ND</t>
  </si>
  <si>
    <t>EL-WR0111</t>
  </si>
  <si>
    <t>24AWG Stranded – Blue</t>
  </si>
  <si>
    <t>C2015L-1000-ND</t>
  </si>
  <si>
    <t>PC-CN0003</t>
  </si>
  <si>
    <t>Connector Housing  3POS .100 W/Latch</t>
  </si>
  <si>
    <t>WM2901-ND</t>
  </si>
  <si>
    <t>EL-MS0139</t>
  </si>
  <si>
    <t>Tubing, Corrugated Loom .375"</t>
  </si>
  <si>
    <t xml:space="preserve">7840K32 </t>
  </si>
  <si>
    <t>EL-CA0016</t>
  </si>
  <si>
    <t>Flat Cables .050" 10C Shielded Black 28AWG Stranded</t>
  </si>
  <si>
    <t>3M</t>
  </si>
  <si>
    <t>517-3517/10</t>
  </si>
  <si>
    <t>PC-CN0010</t>
  </si>
  <si>
    <t>IDC 10POS Dual 30AU</t>
  </si>
  <si>
    <t>609-1739-ND</t>
  </si>
  <si>
    <t>EL-MS0075</t>
  </si>
  <si>
    <t>8-POS   .100 Dual  (Black)</t>
  </si>
  <si>
    <t>WM2521-ND</t>
  </si>
  <si>
    <t>EL-MS0074</t>
  </si>
  <si>
    <t>20-POS  .100 Dual (Black)</t>
  </si>
  <si>
    <t>WM2527-ND</t>
  </si>
  <si>
    <t>PP-MP0059</t>
  </si>
  <si>
    <t>CONN HOUSING MALE 2POS .100</t>
  </si>
  <si>
    <t>WM2533-ND</t>
  </si>
  <si>
    <t>EL-MS0142</t>
  </si>
  <si>
    <t>CONN RECEPT FASTON 22-26AWG .110</t>
  </si>
  <si>
    <t>A27793-ND</t>
  </si>
  <si>
    <t>EL-SW0021</t>
  </si>
  <si>
    <t>Switch SIM Roll SPDT 3A 125V</t>
  </si>
  <si>
    <t>SW768-ND</t>
  </si>
  <si>
    <t>EL-FA0011</t>
  </si>
  <si>
    <t>FAN,24VDC,Sleeve,5.75CFM,40X40X10MM,60mA 6000RPM,1.44W,280MM LEADS,CE/RoHS</t>
  </si>
  <si>
    <t>Kysan</t>
  </si>
  <si>
    <t>TF4010-24H-S</t>
  </si>
  <si>
    <t>EL-FA0012</t>
  </si>
  <si>
    <t>FAN,24VDC,BALL,31.60CFM,80×80×15 MM,100mA</t>
  </si>
  <si>
    <t>TF8015-24M-B</t>
  </si>
  <si>
    <t>EL-WR0110</t>
  </si>
  <si>
    <t>16AWG Stranded – Yellow</t>
  </si>
  <si>
    <t>C2065Y-100-ND</t>
  </si>
  <si>
    <t>EL-WR0106</t>
  </si>
  <si>
    <t>16AWG Stranded – Red</t>
  </si>
  <si>
    <t>C2065R-1000-ND</t>
  </si>
  <si>
    <t>PC-CN0013</t>
  </si>
  <si>
    <t>Term Block Plug 6POS STR 5.08MM</t>
  </si>
  <si>
    <t>WM7822-ND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</si>
</sst>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[$$]#,##0.00;[RED]\-[$$]#,##0.00;&quot;&quot;"/>
    <numFmt numFmtId="167" formatCode="[$$-409]#,##0.00;[RED]\-[$$-409]#,##0.00"/>
    <numFmt numFmtId="168" formatCode="M/D/YY"/>
    <numFmt numFmtId="169" formatCode="D\-MMM"/>
  </numFmts>
  <fonts count="13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FreeSans"/>
      <family val="1"/>
    </font>
    <font>
      <sz val="10"/>
      <color indexed="8"/>
      <name val="Liberation Serif;Times New Roman"/>
      <family val="1"/>
    </font>
    <font>
      <b/>
      <sz val="8"/>
      <name val="Sans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97">
    <xf numFmtId="164" fontId="0" fillId="0" borderId="0" xfId="0" applyAlignment="1">
      <alignment/>
    </xf>
    <xf numFmtId="164" fontId="3" fillId="0" borderId="0" xfId="20" applyFont="1" applyFill="1">
      <alignment/>
      <protection/>
    </xf>
    <xf numFmtId="164" fontId="3" fillId="0" borderId="0" xfId="20" applyFont="1" applyFill="1" applyAlignment="1">
      <alignment horizontal="right"/>
      <protection/>
    </xf>
    <xf numFmtId="164" fontId="3" fillId="0" borderId="0" xfId="20" applyFont="1" applyFill="1" applyAlignment="1">
      <alignment horizontal="center"/>
      <protection/>
    </xf>
    <xf numFmtId="165" fontId="3" fillId="0" borderId="0" xfId="20" applyNumberFormat="1" applyFont="1" applyFill="1" applyAlignment="1">
      <alignment horizontal="center"/>
      <protection/>
    </xf>
    <xf numFmtId="165" fontId="3" fillId="0" borderId="0" xfId="20" applyNumberFormat="1" applyFont="1" applyFill="1" applyAlignment="1">
      <alignment horizontal="left"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6" fontId="5" fillId="2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Fill="1" applyAlignment="1">
      <alignment/>
    </xf>
    <xf numFmtId="164" fontId="5" fillId="2" borderId="0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0" borderId="0" xfId="20" applyFont="1" applyFill="1">
      <alignment/>
      <protection/>
    </xf>
    <xf numFmtId="164" fontId="7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6" fillId="0" borderId="0" xfId="0" applyFont="1" applyAlignment="1">
      <alignment/>
    </xf>
    <xf numFmtId="164" fontId="5" fillId="0" borderId="0" xfId="20" applyFont="1" applyAlignment="1">
      <alignment horizontal="right"/>
      <protection/>
    </xf>
    <xf numFmtId="164" fontId="5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5" fillId="0" borderId="0" xfId="20" applyFont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7" fontId="3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right"/>
      <protection/>
    </xf>
    <xf numFmtId="167" fontId="6" fillId="0" borderId="0" xfId="0" applyNumberFormat="1" applyFont="1" applyFill="1" applyAlignment="1">
      <alignment/>
    </xf>
    <xf numFmtId="166" fontId="5" fillId="3" borderId="0" xfId="0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6" fillId="4" borderId="0" xfId="0" applyFont="1" applyFill="1" applyAlignment="1">
      <alignment/>
    </xf>
    <xf numFmtId="166" fontId="5" fillId="4" borderId="0" xfId="0" applyNumberFormat="1" applyFont="1" applyFill="1" applyBorder="1" applyAlignment="1" applyProtection="1">
      <alignment/>
      <protection/>
    </xf>
    <xf numFmtId="164" fontId="5" fillId="4" borderId="0" xfId="0" applyFont="1" applyFill="1" applyBorder="1" applyAlignment="1" applyProtection="1">
      <alignment/>
      <protection/>
    </xf>
    <xf numFmtId="164" fontId="6" fillId="0" borderId="0" xfId="0" applyFont="1" applyFill="1" applyAlignment="1">
      <alignment horizontal="center"/>
    </xf>
    <xf numFmtId="164" fontId="8" fillId="0" borderId="0" xfId="0" applyFont="1" applyFill="1" applyBorder="1" applyAlignment="1">
      <alignment/>
    </xf>
    <xf numFmtId="164" fontId="5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left"/>
    </xf>
    <xf numFmtId="164" fontId="1" fillId="0" borderId="0" xfId="0" applyFont="1" applyFill="1" applyAlignment="1">
      <alignment/>
    </xf>
    <xf numFmtId="164" fontId="9" fillId="0" borderId="0" xfId="0" applyFont="1" applyFill="1" applyBorder="1" applyAlignment="1" applyProtection="1">
      <alignment/>
      <protection/>
    </xf>
    <xf numFmtId="164" fontId="0" fillId="0" borderId="0" xfId="0" applyFill="1" applyAlignment="1">
      <alignment horizontal="left"/>
    </xf>
    <xf numFmtId="168" fontId="6" fillId="0" borderId="0" xfId="0" applyNumberFormat="1" applyFont="1" applyFill="1" applyAlignment="1">
      <alignment horizontal="center"/>
    </xf>
    <xf numFmtId="164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4" fontId="6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Alignment="1">
      <alignment/>
    </xf>
    <xf numFmtId="164" fontId="5" fillId="0" borderId="0" xfId="20" applyFont="1" applyFill="1" applyAlignment="1">
      <alignment horizontal="right"/>
      <protection/>
    </xf>
    <xf numFmtId="165" fontId="5" fillId="0" borderId="0" xfId="20" applyNumberFormat="1" applyFont="1" applyFill="1" applyAlignment="1">
      <alignment horizontal="center"/>
      <protection/>
    </xf>
    <xf numFmtId="164" fontId="4" fillId="0" borderId="0" xfId="20" applyFont="1" applyFill="1">
      <alignment/>
      <protection/>
    </xf>
    <xf numFmtId="164" fontId="5" fillId="0" borderId="0" xfId="20" applyFont="1" applyFill="1" applyAlignment="1">
      <alignment horizontal="center"/>
      <protection/>
    </xf>
    <xf numFmtId="165" fontId="5" fillId="0" borderId="0" xfId="20" applyNumberFormat="1" applyFont="1" applyFill="1" applyAlignment="1">
      <alignment horizontal="left"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7" fontId="4" fillId="0" borderId="0" xfId="20" applyNumberFormat="1" applyFont="1" applyFill="1">
      <alignment/>
      <protection/>
    </xf>
    <xf numFmtId="164" fontId="1" fillId="0" borderId="0" xfId="20" applyFont="1" applyFill="1" applyAlignment="1">
      <alignment horizontal="center"/>
      <protection/>
    </xf>
    <xf numFmtId="166" fontId="3" fillId="5" borderId="0" xfId="0" applyNumberFormat="1" applyFont="1" applyFill="1" applyBorder="1" applyAlignment="1" applyProtection="1">
      <alignment/>
      <protection/>
    </xf>
    <xf numFmtId="166" fontId="3" fillId="4" borderId="0" xfId="0" applyNumberFormat="1" applyFont="1" applyFill="1" applyBorder="1" applyAlignment="1" applyProtection="1">
      <alignment/>
      <protection/>
    </xf>
    <xf numFmtId="166" fontId="3" fillId="3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Alignment="1">
      <alignment horizontal="left"/>
    </xf>
    <xf numFmtId="165" fontId="3" fillId="0" borderId="0" xfId="20" applyNumberFormat="1" applyFont="1" applyFill="1">
      <alignment/>
      <protection/>
    </xf>
    <xf numFmtId="167" fontId="4" fillId="4" borderId="0" xfId="20" applyNumberFormat="1" applyFont="1" applyFill="1">
      <alignment/>
      <protection/>
    </xf>
    <xf numFmtId="164" fontId="3" fillId="6" borderId="0" xfId="20" applyFont="1" applyFill="1">
      <alignment/>
      <protection/>
    </xf>
    <xf numFmtId="164" fontId="5" fillId="5" borderId="0" xfId="20" applyFont="1" applyFill="1">
      <alignment/>
      <protection/>
    </xf>
    <xf numFmtId="165" fontId="5" fillId="0" borderId="0" xfId="20" applyNumberFormat="1" applyFont="1" applyFill="1">
      <alignment/>
      <protection/>
    </xf>
    <xf numFmtId="164" fontId="5" fillId="6" borderId="0" xfId="20" applyFont="1" applyFill="1">
      <alignment/>
      <protection/>
    </xf>
    <xf numFmtId="167" fontId="5" fillId="0" borderId="0" xfId="20" applyNumberFormat="1" applyFont="1" applyFill="1">
      <alignment/>
      <protection/>
    </xf>
    <xf numFmtId="164" fontId="5" fillId="0" borderId="0" xfId="0" applyFont="1" applyFill="1" applyBorder="1" applyAlignment="1" applyProtection="1">
      <alignment horizontal="left"/>
      <protection/>
    </xf>
    <xf numFmtId="165" fontId="5" fillId="0" borderId="0" xfId="0" applyNumberFormat="1" applyFont="1" applyFill="1" applyBorder="1" applyAlignment="1" applyProtection="1">
      <alignment/>
      <protection/>
    </xf>
    <xf numFmtId="167" fontId="3" fillId="0" borderId="0" xfId="20" applyNumberFormat="1" applyFont="1" applyFill="1">
      <alignment/>
      <protection/>
    </xf>
    <xf numFmtId="164" fontId="1" fillId="0" borderId="0" xfId="20" applyFont="1" applyFill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>
      <alignment/>
    </xf>
    <xf numFmtId="164" fontId="6" fillId="0" borderId="0" xfId="20" applyFont="1" applyFill="1">
      <alignment/>
      <protection/>
    </xf>
    <xf numFmtId="164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4" fillId="0" borderId="0" xfId="20" applyFont="1" applyFill="1" applyAlignment="1">
      <alignment horizontal="center"/>
      <protection/>
    </xf>
    <xf numFmtId="169" fontId="4" fillId="0" borderId="0" xfId="20" applyNumberFormat="1" applyFont="1" applyFill="1">
      <alignment/>
      <protection/>
    </xf>
    <xf numFmtId="164" fontId="3" fillId="0" borderId="0" xfId="20" applyFont="1" applyFill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rdonbrush.com/stainless-steel/straight-instrument-cleaner-brush-p-1294-l-en.html" TargetMode="External" /><Relationship Id="rId2" Type="http://schemas.openxmlformats.org/officeDocument/2006/relationships/hyperlink" Target="http://creativehomeandgardening.com/catalog/chg_catalog.mvc?cat+select+HTA+004440+CJ253284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zoomScale="95" zoomScaleNormal="95" workbookViewId="0" topLeftCell="A1">
      <pane ySplit="1" topLeftCell="A95" activePane="bottomLeft" state="frozen"/>
      <selection pane="topLeft" activeCell="A1" sqref="A1"/>
      <selection pane="bottomLeft" activeCell="K120" sqref="K120"/>
    </sheetView>
  </sheetViews>
  <sheetFormatPr defaultColWidth="11.00390625" defaultRowHeight="12.75"/>
  <cols>
    <col min="1" max="1" width="12.50390625" style="1" customWidth="1"/>
    <col min="2" max="2" width="12.125" style="1" customWidth="1"/>
    <col min="3" max="3" width="11.875" style="1" customWidth="1"/>
    <col min="4" max="4" width="73.125" style="1" customWidth="1"/>
    <col min="5" max="5" width="7.625" style="1" customWidth="1"/>
    <col min="6" max="6" width="15.75390625" style="1" customWidth="1"/>
    <col min="7" max="7" width="16.50390625" style="1" customWidth="1"/>
    <col min="8" max="8" width="16.625" style="1" customWidth="1"/>
    <col min="9" max="9" width="10.50390625" style="1" customWidth="1"/>
    <col min="10" max="10" width="5.625" style="1" customWidth="1"/>
    <col min="11" max="11" width="11.00390625" style="1" customWidth="1"/>
    <col min="12" max="12" width="14.00390625" style="1" customWidth="1"/>
    <col min="13" max="13" width="11.00390625" style="1" customWidth="1"/>
    <col min="14" max="14" width="9.625" style="2" customWidth="1"/>
    <col min="15" max="15" width="13.50390625" style="3" customWidth="1"/>
    <col min="16" max="16" width="18.625" style="3" customWidth="1"/>
    <col min="17" max="17" width="14.00390625" style="4" customWidth="1"/>
    <col min="18" max="18" width="20.125" style="5" customWidth="1"/>
    <col min="19" max="20" width="10.75390625" style="1" customWidth="1"/>
    <col min="21" max="21" width="20.25390625" style="1" customWidth="1"/>
    <col min="22" max="16384" width="10.75390625" style="1" customWidth="1"/>
  </cols>
  <sheetData>
    <row r="1" spans="1:24" s="10" customFormat="1" ht="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8" t="s">
        <v>14</v>
      </c>
      <c r="P1" s="8" t="s">
        <v>15</v>
      </c>
      <c r="Q1" s="9" t="s">
        <v>16</v>
      </c>
      <c r="R1" s="9" t="s">
        <v>17</v>
      </c>
      <c r="S1" s="6"/>
      <c r="T1" s="6"/>
      <c r="U1" s="6" t="s">
        <v>18</v>
      </c>
      <c r="V1" s="6"/>
      <c r="W1" s="6"/>
      <c r="X1" s="6"/>
    </row>
    <row r="2" spans="1:24" s="10" customFormat="1" ht="12">
      <c r="A2" s="10" t="s">
        <v>19</v>
      </c>
      <c r="B2" s="10" t="s">
        <v>20</v>
      </c>
      <c r="C2" s="11" t="s">
        <v>21</v>
      </c>
      <c r="D2" s="11" t="s">
        <v>22</v>
      </c>
      <c r="E2" s="11"/>
      <c r="F2" s="11"/>
      <c r="G2" s="11" t="s">
        <v>23</v>
      </c>
      <c r="H2" s="11" t="s">
        <v>24</v>
      </c>
      <c r="I2" s="11">
        <v>2</v>
      </c>
      <c r="J2" s="11" t="s">
        <v>25</v>
      </c>
      <c r="K2" s="12">
        <v>27</v>
      </c>
      <c r="L2" s="13">
        <f>SUM(K2*I2)</f>
        <v>54</v>
      </c>
      <c r="M2" s="11"/>
      <c r="N2" s="7"/>
      <c r="O2" s="14">
        <v>10</v>
      </c>
      <c r="P2" s="14" t="s">
        <v>26</v>
      </c>
      <c r="Q2" s="15">
        <v>41731</v>
      </c>
      <c r="R2" s="15">
        <v>41739</v>
      </c>
      <c r="S2" s="6"/>
      <c r="T2" s="6"/>
      <c r="U2" s="6"/>
      <c r="V2" s="6"/>
      <c r="W2" s="6"/>
      <c r="X2" s="6"/>
    </row>
    <row r="3" spans="1:24" s="10" customFormat="1" ht="12">
      <c r="A3" s="10" t="s">
        <v>19</v>
      </c>
      <c r="B3" s="10" t="s">
        <v>20</v>
      </c>
      <c r="C3" s="11" t="s">
        <v>27</v>
      </c>
      <c r="D3" s="11" t="s">
        <v>28</v>
      </c>
      <c r="E3" s="11"/>
      <c r="F3" s="11"/>
      <c r="G3" s="11" t="s">
        <v>23</v>
      </c>
      <c r="H3" s="11" t="s">
        <v>29</v>
      </c>
      <c r="I3" s="11">
        <v>2</v>
      </c>
      <c r="J3" s="11" t="s">
        <v>25</v>
      </c>
      <c r="K3" s="12">
        <v>7.4</v>
      </c>
      <c r="L3" s="13">
        <f>SUM(K3*I3)</f>
        <v>14.8</v>
      </c>
      <c r="M3" s="11"/>
      <c r="N3" s="7"/>
      <c r="O3" s="14">
        <v>10</v>
      </c>
      <c r="P3" s="14" t="s">
        <v>26</v>
      </c>
      <c r="Q3" s="15">
        <v>41731</v>
      </c>
      <c r="R3" s="15">
        <v>41739</v>
      </c>
      <c r="S3" s="6"/>
      <c r="T3" s="6"/>
      <c r="U3" s="6"/>
      <c r="V3" s="6"/>
      <c r="W3" s="6"/>
      <c r="X3" s="6"/>
    </row>
    <row r="4" spans="1:24" s="10" customFormat="1" ht="12">
      <c r="A4" s="10" t="s">
        <v>19</v>
      </c>
      <c r="B4" s="10" t="s">
        <v>20</v>
      </c>
      <c r="C4" s="11" t="s">
        <v>30</v>
      </c>
      <c r="D4" s="11" t="s">
        <v>31</v>
      </c>
      <c r="E4" s="11"/>
      <c r="F4" s="11"/>
      <c r="G4" s="11" t="s">
        <v>23</v>
      </c>
      <c r="H4" s="11" t="s">
        <v>32</v>
      </c>
      <c r="I4" s="11">
        <v>2</v>
      </c>
      <c r="J4" s="11" t="s">
        <v>25</v>
      </c>
      <c r="K4" s="12">
        <v>7.5</v>
      </c>
      <c r="L4" s="13">
        <f>SUM(K4*I4)</f>
        <v>15</v>
      </c>
      <c r="M4" s="11"/>
      <c r="N4" s="7"/>
      <c r="O4" s="14">
        <v>10</v>
      </c>
      <c r="P4" s="14" t="s">
        <v>26</v>
      </c>
      <c r="Q4" s="15">
        <v>41731</v>
      </c>
      <c r="R4" s="15">
        <v>41739</v>
      </c>
      <c r="S4" s="6"/>
      <c r="T4" s="6"/>
      <c r="U4" s="6"/>
      <c r="V4" s="6"/>
      <c r="W4" s="6"/>
      <c r="X4" s="6"/>
    </row>
    <row r="5" spans="1:24" s="10" customFormat="1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14"/>
      <c r="P5" s="14"/>
      <c r="Q5" s="15"/>
      <c r="R5" s="15"/>
      <c r="S5" s="6"/>
      <c r="T5" s="6"/>
      <c r="U5" s="6"/>
      <c r="V5" s="6"/>
      <c r="W5" s="6"/>
      <c r="X5" s="6"/>
    </row>
    <row r="6" spans="1:24" s="10" customFormat="1" ht="12">
      <c r="A6" s="10" t="s">
        <v>19</v>
      </c>
      <c r="B6" s="10" t="s">
        <v>33</v>
      </c>
      <c r="C6" s="11"/>
      <c r="D6" s="11" t="s">
        <v>34</v>
      </c>
      <c r="E6" s="11"/>
      <c r="F6" s="11"/>
      <c r="G6" s="11" t="s">
        <v>35</v>
      </c>
      <c r="H6" s="11" t="s">
        <v>36</v>
      </c>
      <c r="I6" s="11">
        <v>11</v>
      </c>
      <c r="J6" s="11" t="s">
        <v>25</v>
      </c>
      <c r="K6" s="13">
        <v>4.43</v>
      </c>
      <c r="L6" s="13">
        <f>SUM(K6*I6)</f>
        <v>48.73</v>
      </c>
      <c r="M6" s="6"/>
      <c r="N6" s="7"/>
      <c r="O6" s="14">
        <v>500</v>
      </c>
      <c r="P6" s="14" t="s">
        <v>37</v>
      </c>
      <c r="Q6" s="15">
        <v>41732</v>
      </c>
      <c r="R6" s="15" t="s">
        <v>38</v>
      </c>
      <c r="S6" s="6"/>
      <c r="T6" s="6"/>
      <c r="U6" s="6"/>
      <c r="V6" s="6"/>
      <c r="W6" s="6"/>
      <c r="X6" s="6"/>
    </row>
    <row r="7" spans="1:24" s="10" customFormat="1" ht="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4"/>
      <c r="P7" s="8"/>
      <c r="Q7" s="9"/>
      <c r="R7" s="9"/>
      <c r="S7" s="6"/>
      <c r="T7" s="6"/>
      <c r="U7" s="6"/>
      <c r="V7" s="6"/>
      <c r="W7" s="6"/>
      <c r="X7" s="6"/>
    </row>
    <row r="8" spans="1:24" s="10" customFormat="1" ht="12">
      <c r="A8" s="10" t="s">
        <v>19</v>
      </c>
      <c r="B8" s="10" t="s">
        <v>33</v>
      </c>
      <c r="C8" s="11" t="s">
        <v>39</v>
      </c>
      <c r="D8" s="11" t="s">
        <v>40</v>
      </c>
      <c r="E8" s="16"/>
      <c r="F8" s="11"/>
      <c r="G8" s="11" t="s">
        <v>41</v>
      </c>
      <c r="H8" s="11"/>
      <c r="I8" s="11">
        <v>1</v>
      </c>
      <c r="J8" s="11" t="s">
        <v>25</v>
      </c>
      <c r="K8" s="13">
        <v>25.75</v>
      </c>
      <c r="L8" s="13">
        <f>SUM(K8*I8)</f>
        <v>25.75</v>
      </c>
      <c r="M8" s="6"/>
      <c r="N8" s="7"/>
      <c r="O8" s="14">
        <v>5</v>
      </c>
      <c r="P8" s="14" t="s">
        <v>42</v>
      </c>
      <c r="Q8" s="15">
        <v>41732</v>
      </c>
      <c r="R8" s="15">
        <v>41739</v>
      </c>
      <c r="S8" s="6"/>
      <c r="T8" s="6"/>
      <c r="U8" s="6"/>
      <c r="V8" s="6"/>
      <c r="W8" s="6"/>
      <c r="X8" s="6"/>
    </row>
    <row r="9" spans="1:24" s="10" customFormat="1" ht="12">
      <c r="A9" s="10" t="s">
        <v>19</v>
      </c>
      <c r="B9" s="10" t="s">
        <v>33</v>
      </c>
      <c r="C9" s="11" t="s">
        <v>43</v>
      </c>
      <c r="D9" s="11" t="s">
        <v>44</v>
      </c>
      <c r="E9" s="16"/>
      <c r="F9" s="11"/>
      <c r="G9" s="11" t="s">
        <v>41</v>
      </c>
      <c r="H9" s="11"/>
      <c r="I9" s="11">
        <v>1</v>
      </c>
      <c r="J9" s="11" t="s">
        <v>25</v>
      </c>
      <c r="K9" s="13">
        <v>20.95</v>
      </c>
      <c r="L9" s="13">
        <f>SUM(K9*I9)</f>
        <v>20.95</v>
      </c>
      <c r="M9" s="6"/>
      <c r="N9" s="7"/>
      <c r="O9" s="14">
        <v>5</v>
      </c>
      <c r="P9" s="14" t="s">
        <v>42</v>
      </c>
      <c r="Q9" s="15">
        <v>41732</v>
      </c>
      <c r="R9" s="15">
        <v>41739</v>
      </c>
      <c r="S9" s="6"/>
      <c r="T9" s="6"/>
      <c r="U9" s="6"/>
      <c r="V9" s="6"/>
      <c r="W9" s="6"/>
      <c r="X9" s="6"/>
    </row>
    <row r="10" spans="1:24" s="10" customFormat="1" ht="12">
      <c r="A10" s="10" t="s">
        <v>19</v>
      </c>
      <c r="B10" s="10" t="s">
        <v>33</v>
      </c>
      <c r="C10" s="11" t="s">
        <v>45</v>
      </c>
      <c r="D10" s="11" t="s">
        <v>46</v>
      </c>
      <c r="E10" s="16"/>
      <c r="F10" s="11"/>
      <c r="G10" s="11" t="s">
        <v>41</v>
      </c>
      <c r="H10" s="11"/>
      <c r="I10" s="11">
        <v>1</v>
      </c>
      <c r="J10" s="11" t="s">
        <v>25</v>
      </c>
      <c r="K10" s="13">
        <v>16.5</v>
      </c>
      <c r="L10" s="13">
        <f>SUM(K10*I10)</f>
        <v>16.5</v>
      </c>
      <c r="M10" s="6"/>
      <c r="N10" s="7"/>
      <c r="O10" s="14">
        <v>5</v>
      </c>
      <c r="P10" s="14" t="s">
        <v>42</v>
      </c>
      <c r="Q10" s="15">
        <v>41732</v>
      </c>
      <c r="R10" s="15">
        <v>41739</v>
      </c>
      <c r="S10" s="6"/>
      <c r="T10" s="6"/>
      <c r="U10" s="6"/>
      <c r="V10" s="6"/>
      <c r="W10" s="6"/>
      <c r="X10" s="6"/>
    </row>
    <row r="11" spans="1:24" s="10" customFormat="1" ht="12">
      <c r="A11" s="10" t="s">
        <v>19</v>
      </c>
      <c r="B11" s="10" t="s">
        <v>33</v>
      </c>
      <c r="C11" s="11" t="s">
        <v>47</v>
      </c>
      <c r="D11" s="11" t="s">
        <v>48</v>
      </c>
      <c r="E11" s="16"/>
      <c r="F11" s="11"/>
      <c r="G11" s="11" t="s">
        <v>41</v>
      </c>
      <c r="H11" s="11"/>
      <c r="I11" s="11">
        <v>1</v>
      </c>
      <c r="J11" s="11" t="s">
        <v>25</v>
      </c>
      <c r="K11" s="13">
        <v>23.5</v>
      </c>
      <c r="L11" s="13">
        <f>SUM(K11*I11)</f>
        <v>23.5</v>
      </c>
      <c r="M11" s="6"/>
      <c r="N11" s="7"/>
      <c r="O11" s="14">
        <v>5</v>
      </c>
      <c r="P11" s="14" t="s">
        <v>42</v>
      </c>
      <c r="Q11" s="15">
        <v>41732</v>
      </c>
      <c r="R11" s="15">
        <v>41739</v>
      </c>
      <c r="S11" s="6"/>
      <c r="T11" s="6"/>
      <c r="U11" s="6"/>
      <c r="V11" s="6"/>
      <c r="W11" s="6"/>
      <c r="X11" s="6"/>
    </row>
    <row r="12" spans="1:24" s="10" customFormat="1" ht="12">
      <c r="A12" s="10" t="s">
        <v>19</v>
      </c>
      <c r="B12" s="10" t="s">
        <v>33</v>
      </c>
      <c r="C12" s="11" t="s">
        <v>49</v>
      </c>
      <c r="D12" s="11" t="s">
        <v>50</v>
      </c>
      <c r="E12" s="16"/>
      <c r="F12" s="11"/>
      <c r="G12" s="11" t="s">
        <v>41</v>
      </c>
      <c r="H12" s="11"/>
      <c r="I12" s="11">
        <v>1</v>
      </c>
      <c r="J12" s="11" t="s">
        <v>25</v>
      </c>
      <c r="K12" s="13">
        <v>6.25</v>
      </c>
      <c r="L12" s="13">
        <f>SUM(K12*I12)</f>
        <v>6.25</v>
      </c>
      <c r="M12" s="6"/>
      <c r="N12" s="7"/>
      <c r="O12" s="14">
        <v>5</v>
      </c>
      <c r="P12" s="14" t="s">
        <v>42</v>
      </c>
      <c r="Q12" s="15">
        <v>41732</v>
      </c>
      <c r="R12" s="15">
        <v>41739</v>
      </c>
      <c r="S12" s="6"/>
      <c r="T12" s="6"/>
      <c r="U12" s="6"/>
      <c r="V12" s="6"/>
      <c r="W12" s="6"/>
      <c r="X12" s="6"/>
    </row>
    <row r="13" spans="1:24" s="10" customFormat="1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14"/>
      <c r="P13" s="14"/>
      <c r="Q13" s="15"/>
      <c r="R13" s="9"/>
      <c r="S13" s="6"/>
      <c r="T13" s="6"/>
      <c r="U13" s="6"/>
      <c r="V13" s="6"/>
      <c r="W13" s="6"/>
      <c r="X13" s="6"/>
    </row>
    <row r="14" spans="1:24" s="10" customFormat="1" ht="12">
      <c r="A14" s="10" t="s">
        <v>51</v>
      </c>
      <c r="B14" s="10" t="s">
        <v>52</v>
      </c>
      <c r="C14" s="11" t="s">
        <v>53</v>
      </c>
      <c r="D14" s="11" t="s">
        <v>54</v>
      </c>
      <c r="E14" s="11" t="s">
        <v>55</v>
      </c>
      <c r="F14" s="11" t="s">
        <v>56</v>
      </c>
      <c r="G14" s="11" t="s">
        <v>55</v>
      </c>
      <c r="H14" s="11" t="s">
        <v>56</v>
      </c>
      <c r="I14" s="11">
        <v>1</v>
      </c>
      <c r="J14" s="11" t="s">
        <v>25</v>
      </c>
      <c r="K14" s="13">
        <v>85</v>
      </c>
      <c r="L14" s="13">
        <f>SUM(K14*I14)</f>
        <v>85</v>
      </c>
      <c r="M14" s="6"/>
      <c r="N14" s="7"/>
      <c r="O14" s="14">
        <v>0</v>
      </c>
      <c r="P14" s="14"/>
      <c r="Q14" s="15"/>
      <c r="R14" s="9"/>
      <c r="S14" s="6"/>
      <c r="T14" s="6"/>
      <c r="U14" s="6"/>
      <c r="V14" s="6"/>
      <c r="W14" s="6"/>
      <c r="X14" s="6"/>
    </row>
    <row r="15" spans="1:24" s="10" customFormat="1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14"/>
      <c r="P15" s="14"/>
      <c r="Q15" s="15"/>
      <c r="R15" s="9"/>
      <c r="S15" s="6"/>
      <c r="T15" s="6"/>
      <c r="U15" s="6"/>
      <c r="V15" s="6"/>
      <c r="W15" s="6"/>
      <c r="X15" s="6"/>
    </row>
    <row r="16" spans="1:24" s="10" customFormat="1" ht="12">
      <c r="A16" s="10" t="s">
        <v>51</v>
      </c>
      <c r="B16" s="10" t="s">
        <v>52</v>
      </c>
      <c r="C16" s="11"/>
      <c r="D16" s="11" t="s">
        <v>57</v>
      </c>
      <c r="E16" s="11"/>
      <c r="F16" s="11"/>
      <c r="G16" s="11"/>
      <c r="H16" s="11"/>
      <c r="I16" s="11">
        <v>1</v>
      </c>
      <c r="J16" s="11" t="s">
        <v>25</v>
      </c>
      <c r="K16" s="13">
        <v>44.25</v>
      </c>
      <c r="L16" s="13"/>
      <c r="M16" s="6"/>
      <c r="N16" s="7"/>
      <c r="O16" s="14">
        <v>5</v>
      </c>
      <c r="P16" s="14"/>
      <c r="Q16" s="15"/>
      <c r="R16" s="9"/>
      <c r="S16" s="6"/>
      <c r="T16" s="6"/>
      <c r="U16" s="6"/>
      <c r="V16" s="6"/>
      <c r="W16" s="6"/>
      <c r="X16" s="6"/>
    </row>
    <row r="17" spans="1:24" s="10" customFormat="1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14"/>
      <c r="P17" s="14"/>
      <c r="Q17" s="15"/>
      <c r="R17" s="9"/>
      <c r="S17" s="6"/>
      <c r="T17" s="6"/>
      <c r="U17" s="6"/>
      <c r="V17" s="6"/>
      <c r="W17" s="6"/>
      <c r="X17" s="6"/>
    </row>
    <row r="18" spans="1:24" s="10" customFormat="1" ht="12">
      <c r="A18" s="10" t="s">
        <v>19</v>
      </c>
      <c r="B18" s="10" t="s">
        <v>52</v>
      </c>
      <c r="C18" s="11"/>
      <c r="D18" s="11" t="s">
        <v>58</v>
      </c>
      <c r="E18" s="11"/>
      <c r="F18" s="11"/>
      <c r="G18" s="11" t="s">
        <v>59</v>
      </c>
      <c r="H18" s="17" t="s">
        <v>60</v>
      </c>
      <c r="I18" s="11">
        <v>2</v>
      </c>
      <c r="J18" s="11" t="s">
        <v>25</v>
      </c>
      <c r="K18" s="12">
        <v>2.5</v>
      </c>
      <c r="L18" s="12">
        <f>SUM(K18*I18)</f>
        <v>5</v>
      </c>
      <c r="M18" s="11"/>
      <c r="N18" s="7"/>
      <c r="O18" s="14">
        <v>0</v>
      </c>
      <c r="P18" s="14"/>
      <c r="Q18" s="15"/>
      <c r="R18" s="9"/>
      <c r="S18" s="6"/>
      <c r="T18" s="6"/>
      <c r="U18" s="6"/>
      <c r="V18" s="6"/>
      <c r="W18" s="6"/>
      <c r="X18" s="6"/>
    </row>
    <row r="19" spans="1:24" s="10" customFormat="1" ht="12">
      <c r="A19" s="10" t="s">
        <v>19</v>
      </c>
      <c r="B19" s="10" t="s">
        <v>52</v>
      </c>
      <c r="C19" s="11" t="s">
        <v>61</v>
      </c>
      <c r="D19" s="11" t="s">
        <v>62</v>
      </c>
      <c r="E19" s="11"/>
      <c r="F19" s="11"/>
      <c r="G19" s="11" t="s">
        <v>59</v>
      </c>
      <c r="H19" s="11" t="s">
        <v>63</v>
      </c>
      <c r="I19" s="11">
        <v>2</v>
      </c>
      <c r="J19" s="11" t="s">
        <v>25</v>
      </c>
      <c r="K19" s="13">
        <v>3.25</v>
      </c>
      <c r="L19" s="13">
        <f>SUM(K19*I19)</f>
        <v>6.5</v>
      </c>
      <c r="M19" s="11"/>
      <c r="N19" s="7"/>
      <c r="O19" s="14">
        <v>0</v>
      </c>
      <c r="P19" s="14"/>
      <c r="Q19" s="15"/>
      <c r="R19" s="9"/>
      <c r="S19" s="6"/>
      <c r="T19" s="6"/>
      <c r="U19" s="6"/>
      <c r="V19" s="6"/>
      <c r="W19" s="6"/>
      <c r="X19" s="6"/>
    </row>
    <row r="20" spans="1:24" s="10" customFormat="1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14"/>
      <c r="P20" s="14"/>
      <c r="Q20" s="15"/>
      <c r="R20" s="9"/>
      <c r="S20" s="6"/>
      <c r="T20" s="6"/>
      <c r="U20" s="6"/>
      <c r="V20" s="6"/>
      <c r="W20" s="6"/>
      <c r="X20" s="6"/>
    </row>
    <row r="21" spans="1:24" s="10" customFormat="1" ht="12">
      <c r="A21" s="10" t="s">
        <v>19</v>
      </c>
      <c r="B21" s="18" t="s">
        <v>64</v>
      </c>
      <c r="C21" s="11"/>
      <c r="D21" s="17" t="s">
        <v>65</v>
      </c>
      <c r="E21" s="11"/>
      <c r="F21" s="11"/>
      <c r="G21" s="17" t="s">
        <v>66</v>
      </c>
      <c r="H21" s="11"/>
      <c r="I21" s="11">
        <v>2</v>
      </c>
      <c r="J21" s="11" t="s">
        <v>25</v>
      </c>
      <c r="K21" s="12">
        <v>9</v>
      </c>
      <c r="L21" s="12">
        <f>SUM(K21*I21)</f>
        <v>18</v>
      </c>
      <c r="M21" s="6"/>
      <c r="N21" s="7"/>
      <c r="O21" s="14">
        <v>0</v>
      </c>
      <c r="P21" s="14"/>
      <c r="Q21" s="15"/>
      <c r="R21" s="9"/>
      <c r="S21" s="6"/>
      <c r="T21" s="6"/>
      <c r="U21" s="6"/>
      <c r="V21" s="6"/>
      <c r="W21" s="6"/>
      <c r="X21" s="6"/>
    </row>
    <row r="22" spans="1:24" s="10" customFormat="1" ht="12">
      <c r="A22" s="10" t="s">
        <v>19</v>
      </c>
      <c r="B22" s="18" t="s">
        <v>64</v>
      </c>
      <c r="C22" s="11"/>
      <c r="D22" s="17" t="s">
        <v>67</v>
      </c>
      <c r="E22" s="11"/>
      <c r="F22" s="11"/>
      <c r="G22" s="17" t="s">
        <v>66</v>
      </c>
      <c r="H22" s="11"/>
      <c r="I22" s="11">
        <v>2</v>
      </c>
      <c r="J22" s="11" t="s">
        <v>25</v>
      </c>
      <c r="K22" s="12">
        <v>9</v>
      </c>
      <c r="L22" s="12">
        <f>SUM(K22*I22)</f>
        <v>18</v>
      </c>
      <c r="M22" s="6"/>
      <c r="N22" s="7"/>
      <c r="O22" s="14">
        <v>0</v>
      </c>
      <c r="P22" s="14"/>
      <c r="Q22" s="15"/>
      <c r="R22" s="9"/>
      <c r="S22" s="6"/>
      <c r="T22" s="6"/>
      <c r="U22" s="6"/>
      <c r="V22" s="6"/>
      <c r="W22" s="6"/>
      <c r="X22" s="6"/>
    </row>
    <row r="23" spans="1:24" s="10" customFormat="1" ht="12">
      <c r="A23" s="10" t="s">
        <v>19</v>
      </c>
      <c r="B23" s="18" t="s">
        <v>64</v>
      </c>
      <c r="C23" s="11"/>
      <c r="D23" s="17" t="s">
        <v>68</v>
      </c>
      <c r="E23" s="11"/>
      <c r="F23" s="11"/>
      <c r="G23" s="17" t="s">
        <v>66</v>
      </c>
      <c r="H23" s="11"/>
      <c r="I23" s="11">
        <v>2</v>
      </c>
      <c r="J23" s="11" t="s">
        <v>25</v>
      </c>
      <c r="K23" s="12">
        <v>9</v>
      </c>
      <c r="L23" s="12">
        <f>SUM(K23*I23)</f>
        <v>18</v>
      </c>
      <c r="M23" s="6"/>
      <c r="N23" s="7"/>
      <c r="O23" s="14">
        <v>0</v>
      </c>
      <c r="P23" s="14"/>
      <c r="Q23" s="15"/>
      <c r="R23" s="9"/>
      <c r="S23" s="6"/>
      <c r="T23" s="6"/>
      <c r="U23" s="6"/>
      <c r="V23" s="6"/>
      <c r="W23" s="6"/>
      <c r="X23" s="6"/>
    </row>
    <row r="24" spans="1:24" s="10" customFormat="1" ht="12">
      <c r="A24" s="10" t="s">
        <v>19</v>
      </c>
      <c r="C24" s="11" t="s">
        <v>69</v>
      </c>
      <c r="D24" s="11" t="s">
        <v>70</v>
      </c>
      <c r="E24" s="11"/>
      <c r="F24" s="11"/>
      <c r="G24" s="11" t="s">
        <v>71</v>
      </c>
      <c r="H24" s="11"/>
      <c r="I24" s="11">
        <v>1</v>
      </c>
      <c r="J24" s="11" t="s">
        <v>25</v>
      </c>
      <c r="K24" s="13">
        <v>4.73</v>
      </c>
      <c r="L24" s="13">
        <f>SUM(K24*I24)</f>
        <v>4.73</v>
      </c>
      <c r="M24" s="11"/>
      <c r="N24" s="7"/>
      <c r="O24" s="14">
        <v>0</v>
      </c>
      <c r="P24" s="14"/>
      <c r="Q24" s="15"/>
      <c r="R24" s="9"/>
      <c r="S24" s="6"/>
      <c r="T24" s="6"/>
      <c r="U24" s="6"/>
      <c r="V24" s="6"/>
      <c r="W24" s="6"/>
      <c r="X24" s="6"/>
    </row>
    <row r="25" spans="1:24" s="10" customFormat="1" ht="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14"/>
      <c r="P25" s="14"/>
      <c r="Q25" s="15"/>
      <c r="R25" s="9"/>
      <c r="S25" s="6"/>
      <c r="T25" s="6"/>
      <c r="U25" s="6"/>
      <c r="V25" s="6"/>
      <c r="W25" s="6"/>
      <c r="X25" s="6"/>
    </row>
    <row r="26" spans="1:24" s="10" customFormat="1" ht="12">
      <c r="A26" s="11" t="s">
        <v>51</v>
      </c>
      <c r="B26" s="11" t="s">
        <v>72</v>
      </c>
      <c r="C26" s="11"/>
      <c r="D26" s="19" t="s">
        <v>73</v>
      </c>
      <c r="E26" s="11" t="s">
        <v>74</v>
      </c>
      <c r="F26" s="11" t="s">
        <v>75</v>
      </c>
      <c r="G26" s="11" t="s">
        <v>76</v>
      </c>
      <c r="H26" s="20" t="s">
        <v>77</v>
      </c>
      <c r="I26" s="11">
        <v>1</v>
      </c>
      <c r="J26" s="11" t="s">
        <v>25</v>
      </c>
      <c r="K26" s="13">
        <v>26.438</v>
      </c>
      <c r="L26" s="13">
        <f>SUM(K26*I26)</f>
        <v>26.438</v>
      </c>
      <c r="M26" s="21"/>
      <c r="N26" s="22"/>
      <c r="O26" s="23">
        <v>3</v>
      </c>
      <c r="P26" s="14" t="s">
        <v>78</v>
      </c>
      <c r="Q26" s="15"/>
      <c r="R26" s="9"/>
      <c r="S26" s="6"/>
      <c r="T26" s="6"/>
      <c r="U26" s="6"/>
      <c r="V26" s="6"/>
      <c r="W26" s="6"/>
      <c r="X26" s="6"/>
    </row>
    <row r="27" spans="1:24" s="10" customFormat="1" ht="12">
      <c r="A27" s="11" t="s">
        <v>51</v>
      </c>
      <c r="B27" s="11" t="s">
        <v>72</v>
      </c>
      <c r="C27" s="11"/>
      <c r="D27" s="19" t="s">
        <v>79</v>
      </c>
      <c r="E27" s="11" t="s">
        <v>74</v>
      </c>
      <c r="F27" s="11" t="s">
        <v>80</v>
      </c>
      <c r="G27" s="11" t="s">
        <v>76</v>
      </c>
      <c r="H27" s="20" t="s">
        <v>81</v>
      </c>
      <c r="I27" s="11">
        <v>0</v>
      </c>
      <c r="J27" s="11" t="s">
        <v>25</v>
      </c>
      <c r="K27" s="13">
        <v>36.83</v>
      </c>
      <c r="L27" s="13">
        <f>SUM(K27*I27)</f>
        <v>0</v>
      </c>
      <c r="M27" s="21"/>
      <c r="N27" s="22"/>
      <c r="O27" s="23">
        <v>3</v>
      </c>
      <c r="P27" s="14" t="s">
        <v>78</v>
      </c>
      <c r="Q27" s="15"/>
      <c r="R27" s="9"/>
      <c r="S27" s="6"/>
      <c r="T27" s="6"/>
      <c r="U27" s="6"/>
      <c r="V27" s="6"/>
      <c r="W27" s="6"/>
      <c r="X27" s="6"/>
    </row>
    <row r="28" spans="1:18" s="10" customFormat="1" ht="12">
      <c r="A28" s="11" t="s">
        <v>51</v>
      </c>
      <c r="B28" s="11" t="s">
        <v>72</v>
      </c>
      <c r="C28" s="11"/>
      <c r="D28" s="11" t="s">
        <v>82</v>
      </c>
      <c r="E28" s="11"/>
      <c r="F28" s="11"/>
      <c r="G28" s="11"/>
      <c r="H28" s="11" t="s">
        <v>83</v>
      </c>
      <c r="I28" s="11">
        <v>1</v>
      </c>
      <c r="J28" s="11" t="s">
        <v>25</v>
      </c>
      <c r="K28" s="11">
        <v>9.04</v>
      </c>
      <c r="L28" s="13">
        <f>SUM(K28*I28)</f>
        <v>9.04</v>
      </c>
      <c r="M28" s="11"/>
      <c r="N28" s="24"/>
      <c r="O28" s="23">
        <v>5</v>
      </c>
      <c r="P28" s="14" t="s">
        <v>78</v>
      </c>
      <c r="Q28" s="15"/>
      <c r="R28" s="15"/>
    </row>
    <row r="29" spans="1:24" s="10" customFormat="1" ht="1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3">
        <f>SUM(K29*I29)</f>
        <v>0</v>
      </c>
      <c r="M29" s="21"/>
      <c r="N29" s="22"/>
      <c r="O29" s="23"/>
      <c r="P29" s="14"/>
      <c r="Q29" s="15"/>
      <c r="R29" s="9"/>
      <c r="S29" s="6"/>
      <c r="T29" s="6"/>
      <c r="U29" s="6"/>
      <c r="V29" s="6"/>
      <c r="W29" s="6"/>
      <c r="X29" s="6"/>
    </row>
    <row r="30" spans="1:16" s="28" customFormat="1" ht="12">
      <c r="A30" s="11" t="s">
        <v>51</v>
      </c>
      <c r="B30" s="11" t="s">
        <v>72</v>
      </c>
      <c r="C30" s="11"/>
      <c r="D30" s="25" t="s">
        <v>84</v>
      </c>
      <c r="E30" s="11"/>
      <c r="F30" s="11"/>
      <c r="G30" s="11" t="s">
        <v>85</v>
      </c>
      <c r="H30" s="11" t="s">
        <v>86</v>
      </c>
      <c r="I30" s="11">
        <v>1</v>
      </c>
      <c r="J30" s="11" t="s">
        <v>25</v>
      </c>
      <c r="K30" s="13">
        <v>4.74</v>
      </c>
      <c r="L30" s="13">
        <f>SUM(K30*I30)</f>
        <v>4.74</v>
      </c>
      <c r="M30" s="11"/>
      <c r="N30" s="26"/>
      <c r="O30" s="27">
        <v>5</v>
      </c>
      <c r="P30" s="14" t="s">
        <v>87</v>
      </c>
    </row>
    <row r="31" spans="1:16" s="28" customFormat="1" ht="12">
      <c r="A31" s="11" t="s">
        <v>51</v>
      </c>
      <c r="B31" s="11" t="s">
        <v>72</v>
      </c>
      <c r="C31" s="11"/>
      <c r="D31" s="25" t="s">
        <v>88</v>
      </c>
      <c r="E31" s="11"/>
      <c r="F31" s="11"/>
      <c r="G31" s="11" t="s">
        <v>85</v>
      </c>
      <c r="H31" s="11" t="s">
        <v>89</v>
      </c>
      <c r="I31" s="11">
        <v>2</v>
      </c>
      <c r="J31" s="11" t="s">
        <v>25</v>
      </c>
      <c r="K31" s="13">
        <v>0.65</v>
      </c>
      <c r="L31" s="13">
        <f>SUM(K31*I31)</f>
        <v>1.3</v>
      </c>
      <c r="M31" s="29"/>
      <c r="N31" s="26"/>
      <c r="O31" s="27">
        <v>10</v>
      </c>
      <c r="P31" s="14" t="s">
        <v>87</v>
      </c>
    </row>
    <row r="32" spans="1:24" s="10" customFormat="1" ht="1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14"/>
      <c r="Q32" s="15"/>
      <c r="R32" s="9"/>
      <c r="S32" s="6"/>
      <c r="T32" s="6"/>
      <c r="U32" s="6"/>
      <c r="V32" s="6"/>
      <c r="W32" s="6"/>
      <c r="X32" s="6"/>
    </row>
    <row r="33" spans="1:15" s="10" customFormat="1" ht="12">
      <c r="A33" s="11" t="s">
        <v>51</v>
      </c>
      <c r="B33" s="11" t="s">
        <v>52</v>
      </c>
      <c r="C33" s="11" t="s">
        <v>90</v>
      </c>
      <c r="D33" s="11" t="s">
        <v>91</v>
      </c>
      <c r="E33" s="11"/>
      <c r="F33" s="11"/>
      <c r="G33" s="11" t="s">
        <v>92</v>
      </c>
      <c r="H33" s="20">
        <v>5279</v>
      </c>
      <c r="I33" s="11">
        <v>1</v>
      </c>
      <c r="J33" s="11" t="s">
        <v>25</v>
      </c>
      <c r="K33" s="13">
        <v>1.85</v>
      </c>
      <c r="L33" s="13">
        <f>SUM(K33*I33)</f>
        <v>1.85</v>
      </c>
      <c r="M33" s="11"/>
      <c r="N33" s="24"/>
      <c r="O33" s="23">
        <v>0</v>
      </c>
    </row>
    <row r="34" spans="1:24" s="10" customFormat="1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14"/>
      <c r="Q34" s="15"/>
      <c r="R34" s="9"/>
      <c r="S34" s="6"/>
      <c r="T34" s="6"/>
      <c r="U34" s="6"/>
      <c r="V34" s="6"/>
      <c r="W34" s="6"/>
      <c r="X34" s="6"/>
    </row>
    <row r="35" spans="1:21" s="10" customFormat="1" ht="12">
      <c r="A35" s="11" t="s">
        <v>93</v>
      </c>
      <c r="B35" s="11" t="s">
        <v>52</v>
      </c>
      <c r="C35" s="11" t="s">
        <v>94</v>
      </c>
      <c r="D35" s="11" t="s">
        <v>95</v>
      </c>
      <c r="E35" s="11"/>
      <c r="F35" s="11"/>
      <c r="G35" s="11" t="s">
        <v>71</v>
      </c>
      <c r="H35" s="11"/>
      <c r="I35" s="11">
        <v>1</v>
      </c>
      <c r="J35" s="11" t="s">
        <v>25</v>
      </c>
      <c r="K35" s="13">
        <v>5.5</v>
      </c>
      <c r="L35" s="13">
        <f>SUM(K35*I35)</f>
        <v>5.5</v>
      </c>
      <c r="M35" s="11"/>
      <c r="N35" s="24"/>
      <c r="O35" s="23">
        <v>0</v>
      </c>
      <c r="P35" s="23"/>
      <c r="Q35" s="30"/>
      <c r="R35" s="31"/>
      <c r="S35" s="11"/>
      <c r="U35" s="10" t="s">
        <v>96</v>
      </c>
    </row>
    <row r="36" spans="1:24" s="10" customFormat="1" ht="1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14"/>
      <c r="Q36" s="15"/>
      <c r="R36" s="9"/>
      <c r="S36" s="6"/>
      <c r="T36" s="6"/>
      <c r="U36" s="6"/>
      <c r="V36" s="6"/>
      <c r="W36" s="6"/>
      <c r="X36" s="6"/>
    </row>
    <row r="37" spans="1:22" s="10" customFormat="1" ht="12">
      <c r="A37" s="11" t="s">
        <v>93</v>
      </c>
      <c r="B37" s="11" t="s">
        <v>52</v>
      </c>
      <c r="C37" s="11" t="s">
        <v>97</v>
      </c>
      <c r="D37" s="11" t="s">
        <v>98</v>
      </c>
      <c r="E37" s="11"/>
      <c r="F37" s="11"/>
      <c r="G37" s="11" t="s">
        <v>99</v>
      </c>
      <c r="H37" s="11" t="s">
        <v>100</v>
      </c>
      <c r="I37" s="11">
        <v>4</v>
      </c>
      <c r="J37" s="11" t="s">
        <v>25</v>
      </c>
      <c r="K37" s="13">
        <f>8.68/98</f>
        <v>0.08857142857142859</v>
      </c>
      <c r="L37" s="13">
        <f>SUM(K37*I37)</f>
        <v>0.35428571428571404</v>
      </c>
      <c r="M37" s="11"/>
      <c r="N37" s="24"/>
      <c r="O37" s="23" t="s">
        <v>101</v>
      </c>
      <c r="P37" s="14" t="s">
        <v>102</v>
      </c>
      <c r="Q37" s="30"/>
      <c r="R37" s="31"/>
      <c r="S37" s="11"/>
      <c r="U37" s="10" t="s">
        <v>103</v>
      </c>
      <c r="V37" s="10" t="s">
        <v>100</v>
      </c>
    </row>
    <row r="38" spans="1:24" s="10" customFormat="1" ht="12">
      <c r="A38" s="21"/>
      <c r="B38" s="1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14"/>
      <c r="Q38" s="15"/>
      <c r="R38" s="9"/>
      <c r="S38" s="6"/>
      <c r="T38" s="6"/>
      <c r="U38" s="6"/>
      <c r="V38" s="6"/>
      <c r="W38" s="6"/>
      <c r="X38" s="6"/>
    </row>
    <row r="39" spans="1:21" s="10" customFormat="1" ht="12">
      <c r="A39" s="11" t="s">
        <v>19</v>
      </c>
      <c r="B39" s="11" t="s">
        <v>52</v>
      </c>
      <c r="C39" s="11" t="s">
        <v>104</v>
      </c>
      <c r="D39" s="11" t="s">
        <v>105</v>
      </c>
      <c r="E39" s="11"/>
      <c r="F39" s="11"/>
      <c r="G39" s="11" t="s">
        <v>106</v>
      </c>
      <c r="H39" s="11" t="s">
        <v>107</v>
      </c>
      <c r="I39" s="11">
        <v>8</v>
      </c>
      <c r="J39" s="11" t="s">
        <v>25</v>
      </c>
      <c r="K39" s="13">
        <f>44.77/100</f>
        <v>0.44770000000000004</v>
      </c>
      <c r="L39" s="13">
        <f>SUM(K39*I39)</f>
        <v>3.5816</v>
      </c>
      <c r="M39" s="11"/>
      <c r="N39" s="24"/>
      <c r="O39" s="23" t="s">
        <v>108</v>
      </c>
      <c r="P39" s="14" t="s">
        <v>109</v>
      </c>
      <c r="Q39" s="30"/>
      <c r="R39" s="31"/>
      <c r="S39" s="11"/>
      <c r="U39" s="10" t="s">
        <v>110</v>
      </c>
    </row>
    <row r="40" spans="1:24" s="10" customFormat="1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3">
        <f>SUM(K40*I40)</f>
        <v>0</v>
      </c>
      <c r="M40" s="6"/>
      <c r="N40" s="7"/>
      <c r="O40" s="14"/>
      <c r="P40" s="14"/>
      <c r="Q40" s="15"/>
      <c r="R40" s="9"/>
      <c r="S40" s="6"/>
      <c r="T40" s="6"/>
      <c r="U40" s="6"/>
      <c r="V40" s="6"/>
      <c r="W40" s="6"/>
      <c r="X40" s="6"/>
    </row>
    <row r="41" spans="1:18" s="10" customFormat="1" ht="12">
      <c r="A41" s="10" t="s">
        <v>93</v>
      </c>
      <c r="B41" s="11" t="s">
        <v>52</v>
      </c>
      <c r="D41" s="10" t="s">
        <v>111</v>
      </c>
      <c r="G41" s="10" t="s">
        <v>112</v>
      </c>
      <c r="H41" s="10" t="s">
        <v>113</v>
      </c>
      <c r="I41" s="10">
        <v>78</v>
      </c>
      <c r="J41" s="10" t="s">
        <v>25</v>
      </c>
      <c r="K41" s="32">
        <f>4.67/100</f>
        <v>0.046700000000000005</v>
      </c>
      <c r="L41" s="33">
        <f>SUM(K41*I41)</f>
        <v>3.6426</v>
      </c>
      <c r="N41" s="34"/>
      <c r="O41" s="14" t="s">
        <v>114</v>
      </c>
      <c r="P41" s="14"/>
      <c r="Q41" s="15"/>
      <c r="R41" s="15"/>
    </row>
    <row r="42" spans="1:18" s="10" customFormat="1" ht="12">
      <c r="A42" s="10" t="s">
        <v>93</v>
      </c>
      <c r="B42" s="11" t="s">
        <v>52</v>
      </c>
      <c r="C42" s="10" t="s">
        <v>115</v>
      </c>
      <c r="D42" s="10" t="s">
        <v>116</v>
      </c>
      <c r="G42" s="10" t="s">
        <v>112</v>
      </c>
      <c r="H42" s="10" t="s">
        <v>117</v>
      </c>
      <c r="I42" s="10">
        <v>78</v>
      </c>
      <c r="J42" s="10" t="s">
        <v>25</v>
      </c>
      <c r="K42" s="32">
        <f>3.18/100</f>
        <v>0.0318</v>
      </c>
      <c r="L42" s="33">
        <f>SUM(K42*I42)</f>
        <v>2.4804</v>
      </c>
      <c r="N42" s="34"/>
      <c r="O42" s="14" t="s">
        <v>114</v>
      </c>
      <c r="P42" s="14"/>
      <c r="Q42" s="15"/>
      <c r="R42" s="15"/>
    </row>
    <row r="43" spans="1:18" s="10" customFormat="1" ht="12">
      <c r="A43" s="10" t="s">
        <v>93</v>
      </c>
      <c r="B43" s="11" t="s">
        <v>52</v>
      </c>
      <c r="D43" s="10" t="s">
        <v>118</v>
      </c>
      <c r="G43" s="10" t="s">
        <v>112</v>
      </c>
      <c r="H43" s="10" t="s">
        <v>119</v>
      </c>
      <c r="I43" s="10">
        <v>1</v>
      </c>
      <c r="J43" s="10" t="s">
        <v>120</v>
      </c>
      <c r="K43" s="32">
        <v>11.04</v>
      </c>
      <c r="L43" s="33">
        <f>SUM(K43*I43)</f>
        <v>11.04</v>
      </c>
      <c r="N43" s="34"/>
      <c r="O43" s="14" t="s">
        <v>121</v>
      </c>
      <c r="P43" s="14"/>
      <c r="Q43" s="15"/>
      <c r="R43" s="15"/>
    </row>
    <row r="44" spans="1:18" s="10" customFormat="1" ht="12">
      <c r="A44" s="10" t="s">
        <v>93</v>
      </c>
      <c r="B44" s="11" t="s">
        <v>52</v>
      </c>
      <c r="D44" s="10" t="s">
        <v>122</v>
      </c>
      <c r="G44" s="10" t="s">
        <v>112</v>
      </c>
      <c r="H44" s="10" t="s">
        <v>123</v>
      </c>
      <c r="I44" s="10">
        <v>2</v>
      </c>
      <c r="J44" s="10" t="s">
        <v>25</v>
      </c>
      <c r="K44" s="32">
        <v>6.83</v>
      </c>
      <c r="L44" s="33">
        <f>SUM(K44*I44)</f>
        <v>13.66</v>
      </c>
      <c r="N44" s="34"/>
      <c r="O44" s="14">
        <v>10</v>
      </c>
      <c r="P44" s="14"/>
      <c r="Q44" s="15"/>
      <c r="R44" s="15"/>
    </row>
    <row r="45" spans="1:18" s="10" customFormat="1" ht="12">
      <c r="A45" s="10" t="s">
        <v>93</v>
      </c>
      <c r="B45" s="11" t="s">
        <v>52</v>
      </c>
      <c r="D45" s="10" t="s">
        <v>124</v>
      </c>
      <c r="G45" s="10" t="s">
        <v>112</v>
      </c>
      <c r="H45" s="10" t="s">
        <v>125</v>
      </c>
      <c r="I45" s="10">
        <v>2</v>
      </c>
      <c r="J45" s="10" t="s">
        <v>25</v>
      </c>
      <c r="K45" s="32">
        <f>7.27/25</f>
        <v>0.2908</v>
      </c>
      <c r="L45" s="33">
        <f>SUM(K45*I45)</f>
        <v>0.5816</v>
      </c>
      <c r="N45" s="34"/>
      <c r="O45" s="14" t="s">
        <v>126</v>
      </c>
      <c r="P45" s="14"/>
      <c r="Q45" s="15"/>
      <c r="R45" s="15"/>
    </row>
    <row r="46" spans="1:18" s="10" customFormat="1" ht="12">
      <c r="A46" s="10" t="s">
        <v>127</v>
      </c>
      <c r="B46" s="11" t="s">
        <v>52</v>
      </c>
      <c r="D46" s="10" t="s">
        <v>128</v>
      </c>
      <c r="G46" s="10" t="s">
        <v>112</v>
      </c>
      <c r="H46" s="10" t="s">
        <v>129</v>
      </c>
      <c r="K46" s="32">
        <v>15.76</v>
      </c>
      <c r="L46" s="33"/>
      <c r="N46" s="34"/>
      <c r="O46" s="14">
        <v>1</v>
      </c>
      <c r="P46" s="14"/>
      <c r="Q46" s="15"/>
      <c r="R46" s="15"/>
    </row>
    <row r="47" spans="1:18" s="10" customFormat="1" ht="12">
      <c r="A47" s="10" t="s">
        <v>127</v>
      </c>
      <c r="B47" s="11" t="s">
        <v>52</v>
      </c>
      <c r="D47" s="10" t="s">
        <v>130</v>
      </c>
      <c r="G47" s="10" t="s">
        <v>112</v>
      </c>
      <c r="H47" s="10" t="s">
        <v>131</v>
      </c>
      <c r="K47" s="32">
        <v>8.09</v>
      </c>
      <c r="L47" s="33"/>
      <c r="N47" s="34"/>
      <c r="O47" s="14">
        <v>1</v>
      </c>
      <c r="P47" s="14"/>
      <c r="Q47" s="15"/>
      <c r="R47" s="15"/>
    </row>
    <row r="48" spans="1:18" s="10" customFormat="1" ht="12">
      <c r="A48" s="10" t="s">
        <v>127</v>
      </c>
      <c r="B48" s="11" t="s">
        <v>52</v>
      </c>
      <c r="D48" s="10" t="s">
        <v>132</v>
      </c>
      <c r="G48" s="10" t="s">
        <v>112</v>
      </c>
      <c r="H48" s="10" t="s">
        <v>133</v>
      </c>
      <c r="K48" s="32">
        <v>28.63</v>
      </c>
      <c r="L48" s="33"/>
      <c r="N48" s="34"/>
      <c r="O48" s="14">
        <v>1</v>
      </c>
      <c r="P48" s="14"/>
      <c r="Q48" s="15"/>
      <c r="R48" s="15"/>
    </row>
    <row r="49" spans="11:18" s="10" customFormat="1" ht="12">
      <c r="K49" s="32"/>
      <c r="L49" s="33"/>
      <c r="N49" s="34"/>
      <c r="O49" s="14"/>
      <c r="P49" s="14"/>
      <c r="Q49" s="15"/>
      <c r="R49" s="15"/>
    </row>
    <row r="50" spans="1:18" s="10" customFormat="1" ht="12">
      <c r="A50" s="11" t="s">
        <v>51</v>
      </c>
      <c r="D50" s="10" t="s">
        <v>134</v>
      </c>
      <c r="G50" s="10" t="s">
        <v>85</v>
      </c>
      <c r="H50" s="10" t="s">
        <v>135</v>
      </c>
      <c r="I50" s="10">
        <v>1</v>
      </c>
      <c r="J50" s="10" t="s">
        <v>25</v>
      </c>
      <c r="K50" s="32">
        <v>88.95</v>
      </c>
      <c r="L50" s="33">
        <f>SUM(K50*I50)</f>
        <v>88.95</v>
      </c>
      <c r="N50" s="34"/>
      <c r="O50" s="14"/>
      <c r="P50" s="14"/>
      <c r="Q50" s="15"/>
      <c r="R50" s="15"/>
    </row>
    <row r="51" spans="1:18" s="10" customFormat="1" ht="12">
      <c r="A51" s="11" t="s">
        <v>51</v>
      </c>
      <c r="D51" s="10" t="s">
        <v>136</v>
      </c>
      <c r="G51" s="10" t="s">
        <v>85</v>
      </c>
      <c r="H51" s="10" t="s">
        <v>137</v>
      </c>
      <c r="I51" s="10">
        <v>1</v>
      </c>
      <c r="J51" s="10" t="s">
        <v>25</v>
      </c>
      <c r="K51" s="32">
        <v>76.95</v>
      </c>
      <c r="L51" s="33">
        <f>SUM(K51*I51)</f>
        <v>76.95</v>
      </c>
      <c r="N51" s="34"/>
      <c r="O51" s="14"/>
      <c r="P51" s="14"/>
      <c r="Q51" s="15"/>
      <c r="R51" s="15"/>
    </row>
    <row r="52" spans="1:18" s="10" customFormat="1" ht="12">
      <c r="A52" s="11" t="s">
        <v>51</v>
      </c>
      <c r="D52" s="10" t="s">
        <v>138</v>
      </c>
      <c r="G52" s="10" t="s">
        <v>85</v>
      </c>
      <c r="H52" s="10" t="s">
        <v>139</v>
      </c>
      <c r="I52" s="10">
        <v>1</v>
      </c>
      <c r="J52" s="10" t="s">
        <v>25</v>
      </c>
      <c r="K52" s="32">
        <v>8.4</v>
      </c>
      <c r="L52" s="33">
        <f>SUM(K52*I52)</f>
        <v>8.4</v>
      </c>
      <c r="N52" s="34"/>
      <c r="O52" s="14"/>
      <c r="P52" s="14"/>
      <c r="Q52" s="15"/>
      <c r="R52" s="15"/>
    </row>
    <row r="53" spans="11:18" s="10" customFormat="1" ht="12">
      <c r="K53" s="32"/>
      <c r="L53" s="33"/>
      <c r="N53" s="34"/>
      <c r="O53" s="14"/>
      <c r="P53" s="14"/>
      <c r="Q53" s="15"/>
      <c r="R53" s="15"/>
    </row>
    <row r="54" spans="1:18" s="10" customFormat="1" ht="12">
      <c r="A54" s="11" t="s">
        <v>19</v>
      </c>
      <c r="B54" s="11" t="s">
        <v>52</v>
      </c>
      <c r="C54" s="11" t="s">
        <v>140</v>
      </c>
      <c r="D54" s="11" t="s">
        <v>141</v>
      </c>
      <c r="E54" s="11"/>
      <c r="F54" s="11"/>
      <c r="G54" s="11" t="s">
        <v>106</v>
      </c>
      <c r="H54" s="11" t="s">
        <v>142</v>
      </c>
      <c r="I54" s="11">
        <v>3</v>
      </c>
      <c r="J54" s="11" t="s">
        <v>25</v>
      </c>
      <c r="K54" s="13">
        <f>53.88/100</f>
        <v>0.5388000000000001</v>
      </c>
      <c r="L54" s="13">
        <f>SUM(K54*I54)</f>
        <v>1.6164</v>
      </c>
      <c r="N54" s="34"/>
      <c r="O54" s="14"/>
      <c r="P54" s="14"/>
      <c r="Q54" s="15"/>
      <c r="R54" s="15"/>
    </row>
    <row r="55" spans="12:18" s="10" customFormat="1" ht="12">
      <c r="L55" s="33"/>
      <c r="N55" s="34"/>
      <c r="O55" s="14"/>
      <c r="P55" s="14"/>
      <c r="Q55" s="15"/>
      <c r="R55" s="15"/>
    </row>
    <row r="56" spans="1:22" s="10" customFormat="1" ht="13.5">
      <c r="A56" s="10" t="s">
        <v>93</v>
      </c>
      <c r="C56" s="11" t="s">
        <v>143</v>
      </c>
      <c r="D56" s="11" t="s">
        <v>144</v>
      </c>
      <c r="E56" s="11"/>
      <c r="F56" s="11"/>
      <c r="G56" s="11" t="s">
        <v>145</v>
      </c>
      <c r="H56" s="16"/>
      <c r="I56" s="11">
        <v>4</v>
      </c>
      <c r="J56" s="11" t="s">
        <v>25</v>
      </c>
      <c r="K56" s="35">
        <v>0.0888</v>
      </c>
      <c r="L56" s="36">
        <f>SUM(K56*I56)</f>
        <v>0.3552</v>
      </c>
      <c r="M56" s="11"/>
      <c r="N56" s="24"/>
      <c r="O56" s="23"/>
      <c r="P56" s="23"/>
      <c r="Q56" s="30"/>
      <c r="R56" s="31"/>
      <c r="S56" s="11"/>
      <c r="U56" s="10" t="s">
        <v>146</v>
      </c>
      <c r="V56" s="37" t="s">
        <v>147</v>
      </c>
    </row>
    <row r="57" spans="1:22" s="10" customFormat="1" ht="13.5">
      <c r="A57" s="10" t="s">
        <v>93</v>
      </c>
      <c r="C57" s="11" t="s">
        <v>148</v>
      </c>
      <c r="D57" s="11" t="s">
        <v>149</v>
      </c>
      <c r="E57" s="11"/>
      <c r="F57" s="11"/>
      <c r="G57" s="11" t="s">
        <v>145</v>
      </c>
      <c r="H57" s="16"/>
      <c r="I57" s="11">
        <v>6</v>
      </c>
      <c r="J57" s="11" t="s">
        <v>25</v>
      </c>
      <c r="K57" s="35">
        <v>0.0367</v>
      </c>
      <c r="L57" s="36">
        <f>SUM(K57*I57)</f>
        <v>0.2202</v>
      </c>
      <c r="M57" s="11"/>
      <c r="N57" s="24"/>
      <c r="O57" s="23"/>
      <c r="P57" s="23"/>
      <c r="Q57" s="30"/>
      <c r="R57" s="31"/>
      <c r="S57" s="11"/>
      <c r="U57" s="10" t="s">
        <v>146</v>
      </c>
      <c r="V57" s="37" t="s">
        <v>150</v>
      </c>
    </row>
    <row r="58" spans="1:22" s="10" customFormat="1" ht="13.5">
      <c r="A58" s="10" t="s">
        <v>93</v>
      </c>
      <c r="C58" s="11" t="s">
        <v>151</v>
      </c>
      <c r="D58" s="11" t="s">
        <v>152</v>
      </c>
      <c r="E58" s="11"/>
      <c r="F58" s="11"/>
      <c r="G58" s="11" t="s">
        <v>145</v>
      </c>
      <c r="H58" s="16"/>
      <c r="I58" s="11">
        <v>6</v>
      </c>
      <c r="J58" s="11" t="s">
        <v>25</v>
      </c>
      <c r="K58" s="35">
        <v>0.0034000000000000002</v>
      </c>
      <c r="L58" s="36">
        <f>SUM(K58*I58)</f>
        <v>0.0204</v>
      </c>
      <c r="M58" s="11"/>
      <c r="N58" s="24"/>
      <c r="O58" s="23"/>
      <c r="P58" s="23"/>
      <c r="Q58" s="30"/>
      <c r="R58" s="31"/>
      <c r="S58" s="11"/>
      <c r="U58" s="10" t="s">
        <v>146</v>
      </c>
      <c r="V58" s="37" t="s">
        <v>153</v>
      </c>
    </row>
    <row r="59" spans="1:22" s="10" customFormat="1" ht="13.5">
      <c r="A59" s="10" t="s">
        <v>93</v>
      </c>
      <c r="C59" s="11" t="s">
        <v>154</v>
      </c>
      <c r="D59" s="11" t="s">
        <v>155</v>
      </c>
      <c r="E59" s="11"/>
      <c r="F59" s="11"/>
      <c r="G59" s="11" t="s">
        <v>145</v>
      </c>
      <c r="H59" s="16"/>
      <c r="I59" s="38">
        <v>45</v>
      </c>
      <c r="J59" s="11" t="s">
        <v>25</v>
      </c>
      <c r="K59" s="35">
        <v>0.0732</v>
      </c>
      <c r="L59" s="39">
        <f>SUM(K59*I59)</f>
        <v>3.294</v>
      </c>
      <c r="M59" s="11"/>
      <c r="N59" s="24"/>
      <c r="O59" s="23"/>
      <c r="P59" s="23"/>
      <c r="Q59" s="30"/>
      <c r="R59" s="31"/>
      <c r="S59" s="11"/>
      <c r="U59" s="10" t="s">
        <v>156</v>
      </c>
      <c r="V59" s="10" t="s">
        <v>157</v>
      </c>
    </row>
    <row r="60" spans="1:22" s="10" customFormat="1" ht="13.5">
      <c r="A60" s="10" t="s">
        <v>93</v>
      </c>
      <c r="C60" s="11" t="s">
        <v>158</v>
      </c>
      <c r="D60" s="11" t="s">
        <v>159</v>
      </c>
      <c r="E60" s="11"/>
      <c r="F60" s="11"/>
      <c r="G60" s="11" t="s">
        <v>145</v>
      </c>
      <c r="H60" s="16"/>
      <c r="I60" s="11">
        <v>6</v>
      </c>
      <c r="J60" s="11" t="s">
        <v>25</v>
      </c>
      <c r="K60" s="35">
        <v>0.1695</v>
      </c>
      <c r="L60" s="13">
        <f>SUM(K60*I60)</f>
        <v>1.017</v>
      </c>
      <c r="M60" s="11"/>
      <c r="N60" s="24"/>
      <c r="O60" s="23"/>
      <c r="P60" s="23"/>
      <c r="Q60" s="30"/>
      <c r="R60" s="31"/>
      <c r="S60" s="11"/>
      <c r="U60" s="10" t="s">
        <v>156</v>
      </c>
      <c r="V60" s="10" t="s">
        <v>160</v>
      </c>
    </row>
    <row r="61" spans="1:22" s="10" customFormat="1" ht="13.5">
      <c r="A61" s="10" t="s">
        <v>93</v>
      </c>
      <c r="C61" s="11" t="s">
        <v>161</v>
      </c>
      <c r="D61" s="11" t="s">
        <v>162</v>
      </c>
      <c r="E61" s="11"/>
      <c r="F61" s="11"/>
      <c r="G61" s="11" t="s">
        <v>145</v>
      </c>
      <c r="H61" s="16"/>
      <c r="I61" s="11">
        <v>16</v>
      </c>
      <c r="J61" s="11" t="s">
        <v>25</v>
      </c>
      <c r="K61" s="35">
        <v>0.0092</v>
      </c>
      <c r="L61" s="36">
        <f>SUM(K61*I61)</f>
        <v>0.1472</v>
      </c>
      <c r="M61" s="11" t="s">
        <v>163</v>
      </c>
      <c r="N61" s="24"/>
      <c r="O61" s="23"/>
      <c r="P61" s="23"/>
      <c r="Q61" s="30"/>
      <c r="R61" s="31"/>
      <c r="S61" s="11"/>
      <c r="U61" s="10" t="s">
        <v>146</v>
      </c>
      <c r="V61" s="10" t="s">
        <v>164</v>
      </c>
    </row>
    <row r="62" spans="1:22" s="10" customFormat="1" ht="13.5">
      <c r="A62" s="10" t="s">
        <v>93</v>
      </c>
      <c r="C62" s="11" t="s">
        <v>165</v>
      </c>
      <c r="D62" s="11" t="s">
        <v>166</v>
      </c>
      <c r="E62" s="11"/>
      <c r="F62" s="11"/>
      <c r="G62" s="11" t="s">
        <v>145</v>
      </c>
      <c r="H62" s="16"/>
      <c r="I62" s="40">
        <v>1</v>
      </c>
      <c r="J62" s="11" t="s">
        <v>25</v>
      </c>
      <c r="K62" s="35">
        <v>0.016800000000000002</v>
      </c>
      <c r="L62" s="39">
        <f>SUM(K62*I62)</f>
        <v>0.016800000000000002</v>
      </c>
      <c r="M62" s="11" t="s">
        <v>167</v>
      </c>
      <c r="N62" s="24"/>
      <c r="O62" s="23"/>
      <c r="P62" s="23"/>
      <c r="Q62" s="30"/>
      <c r="R62" s="31"/>
      <c r="S62" s="11"/>
      <c r="U62" s="10" t="s">
        <v>146</v>
      </c>
      <c r="V62" s="10" t="s">
        <v>168</v>
      </c>
    </row>
    <row r="63" spans="1:22" s="10" customFormat="1" ht="13.5">
      <c r="A63" s="10" t="s">
        <v>93</v>
      </c>
      <c r="C63" s="11" t="s">
        <v>169</v>
      </c>
      <c r="D63" s="11" t="s">
        <v>170</v>
      </c>
      <c r="E63" s="11"/>
      <c r="F63" s="11"/>
      <c r="G63" s="11" t="s">
        <v>145</v>
      </c>
      <c r="H63" s="16"/>
      <c r="I63" s="11">
        <v>25</v>
      </c>
      <c r="J63" s="11" t="s">
        <v>25</v>
      </c>
      <c r="K63" s="35">
        <v>0.0017000000000000001</v>
      </c>
      <c r="L63" s="13">
        <f>SUM(K63*I63)</f>
        <v>0.0425</v>
      </c>
      <c r="M63" s="11"/>
      <c r="N63" s="24"/>
      <c r="O63" s="23"/>
      <c r="P63" s="23"/>
      <c r="Q63" s="30"/>
      <c r="R63" s="31"/>
      <c r="S63" s="11"/>
      <c r="U63" s="10" t="s">
        <v>146</v>
      </c>
      <c r="V63" s="10" t="s">
        <v>171</v>
      </c>
    </row>
    <row r="64" spans="1:19" s="10" customFormat="1" ht="13.5">
      <c r="A64" s="10" t="s">
        <v>93</v>
      </c>
      <c r="C64" s="11"/>
      <c r="D64" s="11" t="s">
        <v>172</v>
      </c>
      <c r="E64" s="11"/>
      <c r="F64" s="11"/>
      <c r="G64" s="11" t="s">
        <v>145</v>
      </c>
      <c r="H64" s="16"/>
      <c r="I64" s="11"/>
      <c r="J64" s="11"/>
      <c r="K64" s="35"/>
      <c r="L64" s="13"/>
      <c r="M64" s="11"/>
      <c r="N64" s="24"/>
      <c r="O64" s="23"/>
      <c r="P64" s="23"/>
      <c r="Q64" s="30"/>
      <c r="R64" s="31"/>
      <c r="S64" s="11"/>
    </row>
    <row r="65" spans="1:22" s="10" customFormat="1" ht="13.5">
      <c r="A65" s="10" t="s">
        <v>93</v>
      </c>
      <c r="C65" s="11" t="s">
        <v>173</v>
      </c>
      <c r="D65" s="11" t="s">
        <v>174</v>
      </c>
      <c r="E65" s="11"/>
      <c r="F65" s="11"/>
      <c r="G65" s="11" t="s">
        <v>145</v>
      </c>
      <c r="H65" s="16"/>
      <c r="I65" s="11">
        <v>25</v>
      </c>
      <c r="J65" s="11" t="s">
        <v>25</v>
      </c>
      <c r="K65" s="35">
        <v>0.0117</v>
      </c>
      <c r="L65" s="13">
        <f>SUM(K65*I65)</f>
        <v>0.29250000000000004</v>
      </c>
      <c r="M65" s="11"/>
      <c r="N65" s="24"/>
      <c r="O65" s="23"/>
      <c r="P65" s="23"/>
      <c r="Q65" s="30"/>
      <c r="R65" s="31"/>
      <c r="S65" s="11"/>
      <c r="U65" s="10" t="s">
        <v>146</v>
      </c>
      <c r="V65" s="10" t="s">
        <v>175</v>
      </c>
    </row>
    <row r="66" spans="1:22" s="10" customFormat="1" ht="13.5">
      <c r="A66" s="10" t="s">
        <v>93</v>
      </c>
      <c r="C66" s="11" t="s">
        <v>176</v>
      </c>
      <c r="D66" s="11" t="s">
        <v>177</v>
      </c>
      <c r="E66" s="11"/>
      <c r="F66" s="11"/>
      <c r="G66" s="11" t="s">
        <v>145</v>
      </c>
      <c r="H66" s="16"/>
      <c r="I66" s="11">
        <v>5</v>
      </c>
      <c r="J66" s="11" t="s">
        <v>25</v>
      </c>
      <c r="K66" s="35">
        <v>0.025</v>
      </c>
      <c r="L66" s="36">
        <f>SUM(K66*I66)</f>
        <v>0.125</v>
      </c>
      <c r="M66" s="11" t="s">
        <v>178</v>
      </c>
      <c r="N66" s="24"/>
      <c r="O66" s="23"/>
      <c r="P66" s="23"/>
      <c r="Q66" s="30"/>
      <c r="R66" s="31"/>
      <c r="S66" s="11"/>
      <c r="U66" s="10" t="s">
        <v>146</v>
      </c>
      <c r="V66" s="10" t="s">
        <v>179</v>
      </c>
    </row>
    <row r="67" spans="1:22" s="10" customFormat="1" ht="13.5">
      <c r="A67" s="10" t="s">
        <v>93</v>
      </c>
      <c r="C67" s="11" t="s">
        <v>180</v>
      </c>
      <c r="D67" s="11" t="s">
        <v>181</v>
      </c>
      <c r="E67" s="11"/>
      <c r="F67" s="11"/>
      <c r="G67" s="11" t="s">
        <v>145</v>
      </c>
      <c r="H67" s="16"/>
      <c r="I67" s="11">
        <v>4</v>
      </c>
      <c r="J67" s="11" t="s">
        <v>25</v>
      </c>
      <c r="K67" s="35">
        <v>0.0048000000000000004</v>
      </c>
      <c r="L67" s="36">
        <f>SUM(K67*I67)</f>
        <v>0.019200000000000002</v>
      </c>
      <c r="M67" s="11" t="s">
        <v>182</v>
      </c>
      <c r="N67" s="24"/>
      <c r="O67" s="23"/>
      <c r="P67" s="23"/>
      <c r="Q67" s="30"/>
      <c r="R67" s="31"/>
      <c r="S67" s="11"/>
      <c r="U67" s="10" t="s">
        <v>146</v>
      </c>
      <c r="V67" s="10" t="s">
        <v>183</v>
      </c>
    </row>
    <row r="68" spans="1:22" s="10" customFormat="1" ht="13.5">
      <c r="A68" s="10" t="s">
        <v>93</v>
      </c>
      <c r="C68" s="11" t="s">
        <v>184</v>
      </c>
      <c r="D68" s="11" t="s">
        <v>185</v>
      </c>
      <c r="E68" s="11"/>
      <c r="F68" s="11"/>
      <c r="G68" s="11" t="s">
        <v>145</v>
      </c>
      <c r="H68" s="16"/>
      <c r="I68" s="11">
        <v>6</v>
      </c>
      <c r="J68" s="11" t="s">
        <v>25</v>
      </c>
      <c r="K68" s="35">
        <v>0.0034000000000000002</v>
      </c>
      <c r="L68" s="36">
        <f>SUM(K68*I68)</f>
        <v>0.0204</v>
      </c>
      <c r="M68" s="11" t="s">
        <v>186</v>
      </c>
      <c r="N68" s="24"/>
      <c r="O68" s="23"/>
      <c r="P68" s="23"/>
      <c r="Q68" s="30"/>
      <c r="R68" s="31"/>
      <c r="S68" s="11"/>
      <c r="U68" s="10" t="s">
        <v>146</v>
      </c>
      <c r="V68" s="10" t="s">
        <v>187</v>
      </c>
    </row>
    <row r="69" spans="1:22" s="10" customFormat="1" ht="13.5">
      <c r="A69" s="10" t="s">
        <v>93</v>
      </c>
      <c r="C69" s="11" t="s">
        <v>188</v>
      </c>
      <c r="D69" s="11" t="s">
        <v>189</v>
      </c>
      <c r="E69" s="11"/>
      <c r="F69" s="11"/>
      <c r="G69" s="11" t="s">
        <v>145</v>
      </c>
      <c r="H69" s="16"/>
      <c r="I69" s="11">
        <v>2</v>
      </c>
      <c r="J69" s="11" t="s">
        <v>25</v>
      </c>
      <c r="K69" s="35">
        <v>0.0362</v>
      </c>
      <c r="L69" s="36">
        <f>SUM(K69*I69)</f>
        <v>0.0724</v>
      </c>
      <c r="M69" s="11" t="s">
        <v>186</v>
      </c>
      <c r="N69" s="24"/>
      <c r="O69" s="23"/>
      <c r="P69" s="23"/>
      <c r="Q69" s="30"/>
      <c r="R69" s="31"/>
      <c r="S69" s="11"/>
      <c r="U69" s="10" t="s">
        <v>146</v>
      </c>
      <c r="V69" s="10" t="s">
        <v>190</v>
      </c>
    </row>
    <row r="70" spans="1:22" s="10" customFormat="1" ht="13.5">
      <c r="A70" s="10" t="s">
        <v>93</v>
      </c>
      <c r="C70" s="11" t="s">
        <v>191</v>
      </c>
      <c r="D70" s="11" t="s">
        <v>192</v>
      </c>
      <c r="E70" s="11"/>
      <c r="F70" s="11"/>
      <c r="G70" s="11" t="s">
        <v>145</v>
      </c>
      <c r="H70" s="16"/>
      <c r="I70" s="11">
        <v>2</v>
      </c>
      <c r="J70" s="11" t="s">
        <v>25</v>
      </c>
      <c r="K70" s="35">
        <v>0.07830000000000001</v>
      </c>
      <c r="L70" s="36">
        <f>SUM(K70*I70)</f>
        <v>0.15660000000000002</v>
      </c>
      <c r="M70" s="11" t="s">
        <v>193</v>
      </c>
      <c r="N70" s="24"/>
      <c r="O70" s="23"/>
      <c r="P70" s="23"/>
      <c r="Q70" s="30"/>
      <c r="R70" s="31"/>
      <c r="S70" s="11"/>
      <c r="U70" s="10" t="s">
        <v>146</v>
      </c>
      <c r="V70" s="10" t="s">
        <v>194</v>
      </c>
    </row>
    <row r="71" spans="1:22" s="10" customFormat="1" ht="13.5">
      <c r="A71" s="10" t="s">
        <v>93</v>
      </c>
      <c r="C71" s="11" t="s">
        <v>195</v>
      </c>
      <c r="D71" s="11" t="s">
        <v>196</v>
      </c>
      <c r="E71" s="11"/>
      <c r="F71" s="11"/>
      <c r="G71" s="11" t="s">
        <v>145</v>
      </c>
      <c r="H71" s="16"/>
      <c r="I71" s="40">
        <v>8</v>
      </c>
      <c r="J71" s="11" t="s">
        <v>25</v>
      </c>
      <c r="K71" s="35">
        <v>0.003</v>
      </c>
      <c r="L71" s="39">
        <f>SUM(K71*I71)</f>
        <v>0.024</v>
      </c>
      <c r="M71" s="11" t="s">
        <v>197</v>
      </c>
      <c r="N71" s="24"/>
      <c r="O71" s="23"/>
      <c r="P71" s="23"/>
      <c r="Q71" s="30"/>
      <c r="R71" s="31"/>
      <c r="S71" s="11"/>
      <c r="U71" s="10" t="s">
        <v>146</v>
      </c>
      <c r="V71" s="10" t="s">
        <v>198</v>
      </c>
    </row>
    <row r="72" spans="1:22" s="10" customFormat="1" ht="13.5">
      <c r="A72" s="10" t="s">
        <v>93</v>
      </c>
      <c r="C72" s="11" t="s">
        <v>199</v>
      </c>
      <c r="D72" s="11" t="s">
        <v>200</v>
      </c>
      <c r="E72" s="11"/>
      <c r="F72" s="11"/>
      <c r="G72" s="11" t="s">
        <v>145</v>
      </c>
      <c r="H72" s="16"/>
      <c r="I72" s="40">
        <v>8</v>
      </c>
      <c r="J72" s="11" t="s">
        <v>25</v>
      </c>
      <c r="K72" s="35">
        <v>0.021</v>
      </c>
      <c r="L72" s="39">
        <f>SUM(K72*I72)</f>
        <v>0.168</v>
      </c>
      <c r="M72" s="11" t="s">
        <v>197</v>
      </c>
      <c r="N72" s="24"/>
      <c r="O72" s="23"/>
      <c r="P72" s="23"/>
      <c r="Q72" s="30"/>
      <c r="R72" s="31"/>
      <c r="S72" s="11"/>
      <c r="U72" s="10" t="s">
        <v>146</v>
      </c>
      <c r="V72" s="10" t="s">
        <v>201</v>
      </c>
    </row>
    <row r="73" spans="1:22" s="10" customFormat="1" ht="13.5">
      <c r="A73" s="10" t="s">
        <v>93</v>
      </c>
      <c r="C73" s="11" t="s">
        <v>202</v>
      </c>
      <c r="D73" s="11" t="s">
        <v>203</v>
      </c>
      <c r="E73" s="11"/>
      <c r="F73" s="11"/>
      <c r="G73" s="11" t="s">
        <v>145</v>
      </c>
      <c r="H73" s="16"/>
      <c r="I73" s="11">
        <v>3</v>
      </c>
      <c r="J73" s="11" t="s">
        <v>25</v>
      </c>
      <c r="K73" s="35">
        <v>0.054700000000000006</v>
      </c>
      <c r="L73" s="36">
        <f>SUM(K73*I73)</f>
        <v>0.1641</v>
      </c>
      <c r="M73" s="11" t="s">
        <v>204</v>
      </c>
      <c r="N73" s="24"/>
      <c r="O73" s="23"/>
      <c r="P73" s="23"/>
      <c r="Q73" s="30"/>
      <c r="R73" s="31"/>
      <c r="S73" s="11"/>
      <c r="U73" s="10" t="s">
        <v>146</v>
      </c>
      <c r="V73" s="10" t="s">
        <v>205</v>
      </c>
    </row>
    <row r="74" spans="1:22" s="10" customFormat="1" ht="13.5">
      <c r="A74" s="10" t="s">
        <v>93</v>
      </c>
      <c r="C74" s="11" t="s">
        <v>206</v>
      </c>
      <c r="D74" s="11" t="s">
        <v>207</v>
      </c>
      <c r="E74" s="11"/>
      <c r="F74" s="11"/>
      <c r="G74" s="11" t="s">
        <v>145</v>
      </c>
      <c r="H74" s="16"/>
      <c r="I74" s="11">
        <v>9</v>
      </c>
      <c r="J74" s="11" t="s">
        <v>25</v>
      </c>
      <c r="K74" s="35">
        <v>0.0117</v>
      </c>
      <c r="L74" s="36">
        <f>SUM(K74*I74)</f>
        <v>0.1053</v>
      </c>
      <c r="M74" s="11"/>
      <c r="N74" s="24"/>
      <c r="O74" s="23"/>
      <c r="P74" s="23"/>
      <c r="Q74" s="30"/>
      <c r="R74" s="31"/>
      <c r="S74" s="11"/>
      <c r="U74" s="10" t="s">
        <v>146</v>
      </c>
      <c r="V74" s="10" t="s">
        <v>208</v>
      </c>
    </row>
    <row r="75" spans="1:22" s="10" customFormat="1" ht="12.75">
      <c r="A75" s="10" t="s">
        <v>93</v>
      </c>
      <c r="C75" s="11" t="s">
        <v>209</v>
      </c>
      <c r="D75" s="11" t="s">
        <v>210</v>
      </c>
      <c r="E75" s="11"/>
      <c r="F75" s="11"/>
      <c r="G75" s="11" t="s">
        <v>145</v>
      </c>
      <c r="H75" s="16"/>
      <c r="I75" s="11">
        <v>1</v>
      </c>
      <c r="J75" s="11" t="s">
        <v>25</v>
      </c>
      <c r="K75" s="35">
        <v>0.05</v>
      </c>
      <c r="L75" s="36">
        <f>SUM(K75*I75)</f>
        <v>0.05</v>
      </c>
      <c r="M75" s="11" t="s">
        <v>211</v>
      </c>
      <c r="N75" s="24"/>
      <c r="O75" s="23"/>
      <c r="P75" s="23"/>
      <c r="Q75" s="30"/>
      <c r="R75" s="31"/>
      <c r="S75" s="11"/>
      <c r="U75" s="10" t="s">
        <v>146</v>
      </c>
      <c r="V75" s="10" t="s">
        <v>212</v>
      </c>
    </row>
    <row r="76" spans="1:22" s="10" customFormat="1" ht="12.75">
      <c r="A76" s="10" t="s">
        <v>93</v>
      </c>
      <c r="C76" s="11" t="s">
        <v>213</v>
      </c>
      <c r="D76" s="11" t="s">
        <v>214</v>
      </c>
      <c r="E76" s="11"/>
      <c r="F76" s="11"/>
      <c r="G76" s="11" t="s">
        <v>145</v>
      </c>
      <c r="H76" s="16"/>
      <c r="I76" s="11">
        <v>1</v>
      </c>
      <c r="J76" s="11" t="s">
        <v>25</v>
      </c>
      <c r="K76" s="35">
        <v>0.06</v>
      </c>
      <c r="L76" s="36">
        <f>SUM(K76*I76)</f>
        <v>0.06</v>
      </c>
      <c r="M76" s="11" t="s">
        <v>211</v>
      </c>
      <c r="N76" s="24"/>
      <c r="O76" s="23"/>
      <c r="P76" s="23"/>
      <c r="Q76" s="30"/>
      <c r="R76" s="31"/>
      <c r="S76" s="11"/>
      <c r="U76" s="10" t="s">
        <v>146</v>
      </c>
      <c r="V76" s="10" t="s">
        <v>215</v>
      </c>
    </row>
    <row r="77" spans="1:22" s="10" customFormat="1" ht="12.75">
      <c r="A77" s="10" t="s">
        <v>93</v>
      </c>
      <c r="C77" s="11" t="s">
        <v>216</v>
      </c>
      <c r="D77" s="11" t="s">
        <v>217</v>
      </c>
      <c r="E77" s="11"/>
      <c r="F77" s="11"/>
      <c r="G77" s="11" t="s">
        <v>145</v>
      </c>
      <c r="H77" s="16"/>
      <c r="I77" s="11">
        <v>2</v>
      </c>
      <c r="J77" s="11" t="s">
        <v>25</v>
      </c>
      <c r="K77" s="35">
        <v>0.0952</v>
      </c>
      <c r="L77" s="36">
        <f>SUM(K77*I77)</f>
        <v>0.1904</v>
      </c>
      <c r="M77" s="11" t="s">
        <v>193</v>
      </c>
      <c r="N77" s="24"/>
      <c r="O77" s="23"/>
      <c r="P77" s="23"/>
      <c r="Q77" s="30"/>
      <c r="R77" s="31"/>
      <c r="S77" s="11"/>
      <c r="U77" s="10" t="s">
        <v>146</v>
      </c>
      <c r="V77" s="10" t="s">
        <v>218</v>
      </c>
    </row>
    <row r="78" spans="1:22" s="10" customFormat="1" ht="13.5">
      <c r="A78" s="10" t="s">
        <v>93</v>
      </c>
      <c r="C78" s="11" t="s">
        <v>219</v>
      </c>
      <c r="D78" s="11" t="s">
        <v>220</v>
      </c>
      <c r="E78" s="11"/>
      <c r="F78" s="11"/>
      <c r="G78" s="11" t="s">
        <v>145</v>
      </c>
      <c r="H78" s="16"/>
      <c r="I78" s="11">
        <v>22</v>
      </c>
      <c r="J78" s="11" t="s">
        <v>25</v>
      </c>
      <c r="K78" s="35">
        <v>0.023</v>
      </c>
      <c r="L78" s="13">
        <f>SUM(K78*I78)</f>
        <v>0.506</v>
      </c>
      <c r="M78" s="11"/>
      <c r="N78" s="24"/>
      <c r="O78" s="23"/>
      <c r="P78" s="23"/>
      <c r="Q78" s="30"/>
      <c r="R78" s="31"/>
      <c r="S78" s="11"/>
      <c r="U78" s="10" t="s">
        <v>146</v>
      </c>
      <c r="V78" s="10" t="s">
        <v>221</v>
      </c>
    </row>
    <row r="79" spans="12:18" s="10" customFormat="1" ht="12">
      <c r="L79" s="33"/>
      <c r="N79" s="34"/>
      <c r="O79" s="14"/>
      <c r="P79" s="14"/>
      <c r="Q79" s="15"/>
      <c r="R79" s="15"/>
    </row>
    <row r="80" spans="1:19" s="10" customFormat="1" ht="12">
      <c r="A80" s="10" t="s">
        <v>93</v>
      </c>
      <c r="C80" s="11" t="s">
        <v>222</v>
      </c>
      <c r="D80" s="11" t="s">
        <v>223</v>
      </c>
      <c r="E80" s="11"/>
      <c r="F80" s="11"/>
      <c r="G80" s="11" t="s">
        <v>224</v>
      </c>
      <c r="H80" s="11" t="s">
        <v>225</v>
      </c>
      <c r="I80" s="40">
        <v>2</v>
      </c>
      <c r="J80" s="11" t="s">
        <v>25</v>
      </c>
      <c r="K80" s="13">
        <v>0.22</v>
      </c>
      <c r="L80" s="39">
        <f>SUM(K80*I80)</f>
        <v>0.44</v>
      </c>
      <c r="M80" s="11" t="s">
        <v>226</v>
      </c>
      <c r="N80" s="24"/>
      <c r="O80" s="23"/>
      <c r="P80" s="41"/>
      <c r="Q80" s="30"/>
      <c r="R80" s="31"/>
      <c r="S80" s="11"/>
    </row>
    <row r="81" spans="12:18" s="10" customFormat="1" ht="12">
      <c r="L81" s="33"/>
      <c r="N81" s="34"/>
      <c r="O81" s="14"/>
      <c r="P81" s="14"/>
      <c r="Q81" s="15"/>
      <c r="R81" s="15"/>
    </row>
    <row r="82" spans="1:22" ht="12">
      <c r="A82" s="10" t="s">
        <v>227</v>
      </c>
      <c r="B82" s="42"/>
      <c r="C82" s="43" t="s">
        <v>228</v>
      </c>
      <c r="D82" s="16" t="s">
        <v>229</v>
      </c>
      <c r="E82" s="16"/>
      <c r="F82" s="16"/>
      <c r="G82" s="16" t="s">
        <v>230</v>
      </c>
      <c r="H82" s="16"/>
      <c r="I82" s="16">
        <v>1</v>
      </c>
      <c r="J82" s="16" t="s">
        <v>25</v>
      </c>
      <c r="K82" s="39">
        <v>27.6</v>
      </c>
      <c r="L82" s="39">
        <f>SUM(K82*I82)</f>
        <v>27.6</v>
      </c>
      <c r="M82" s="16"/>
      <c r="N82" s="24"/>
      <c r="O82" s="41"/>
      <c r="P82" s="41"/>
      <c r="Q82" s="44"/>
      <c r="R82" s="45"/>
      <c r="S82" s="16"/>
      <c r="T82" s="46"/>
      <c r="U82" s="46"/>
      <c r="V82" s="46"/>
    </row>
    <row r="83" spans="12:18" s="10" customFormat="1" ht="12">
      <c r="L83" s="33"/>
      <c r="N83" s="34"/>
      <c r="O83" s="14"/>
      <c r="P83" s="14"/>
      <c r="Q83" s="15"/>
      <c r="R83" s="15"/>
    </row>
    <row r="84" spans="1:19" s="10" customFormat="1" ht="12">
      <c r="A84" s="10" t="s">
        <v>231</v>
      </c>
      <c r="C84" s="11"/>
      <c r="D84" s="11" t="s">
        <v>232</v>
      </c>
      <c r="E84" s="11"/>
      <c r="F84" s="11"/>
      <c r="G84" s="11" t="s">
        <v>233</v>
      </c>
      <c r="H84" s="11"/>
      <c r="I84" s="11">
        <v>4</v>
      </c>
      <c r="J84" s="11" t="s">
        <v>25</v>
      </c>
      <c r="K84" s="13">
        <v>0.1</v>
      </c>
      <c r="L84" s="13">
        <f>SUM(K84*I84)</f>
        <v>0.4</v>
      </c>
      <c r="M84" s="11"/>
      <c r="N84" s="24"/>
      <c r="O84" s="23"/>
      <c r="P84" s="23"/>
      <c r="Q84" s="30"/>
      <c r="R84" s="31"/>
      <c r="S84" s="11"/>
    </row>
    <row r="85" spans="1:19" s="10" customFormat="1" ht="12">
      <c r="A85" s="10" t="s">
        <v>231</v>
      </c>
      <c r="C85" s="11"/>
      <c r="D85" s="11" t="s">
        <v>234</v>
      </c>
      <c r="E85" s="11"/>
      <c r="F85" s="11"/>
      <c r="G85" s="11" t="s">
        <v>233</v>
      </c>
      <c r="H85" s="11"/>
      <c r="I85" s="11">
        <v>7</v>
      </c>
      <c r="J85" s="11" t="s">
        <v>25</v>
      </c>
      <c r="K85" s="13">
        <v>1.17</v>
      </c>
      <c r="L85" s="13">
        <f>SUM(K85*I85)</f>
        <v>8.19</v>
      </c>
      <c r="M85" s="11"/>
      <c r="N85" s="24"/>
      <c r="O85" s="23"/>
      <c r="P85" s="23"/>
      <c r="Q85" s="30"/>
      <c r="R85" s="31"/>
      <c r="S85" s="11"/>
    </row>
    <row r="86" spans="1:19" s="10" customFormat="1" ht="12">
      <c r="A86" s="10" t="s">
        <v>231</v>
      </c>
      <c r="C86" s="11"/>
      <c r="D86" s="11" t="s">
        <v>235</v>
      </c>
      <c r="E86" s="11"/>
      <c r="F86" s="11"/>
      <c r="G86" s="11" t="s">
        <v>233</v>
      </c>
      <c r="H86" s="11"/>
      <c r="I86" s="11">
        <v>4</v>
      </c>
      <c r="J86" s="11" t="s">
        <v>25</v>
      </c>
      <c r="K86" s="13">
        <v>0.08</v>
      </c>
      <c r="L86" s="13">
        <f>SUM(K86*I86)</f>
        <v>0.32</v>
      </c>
      <c r="M86" s="11"/>
      <c r="N86" s="24"/>
      <c r="O86" s="23"/>
      <c r="P86" s="23"/>
      <c r="Q86" s="30"/>
      <c r="R86" s="31"/>
      <c r="S86" s="11"/>
    </row>
    <row r="87" spans="1:19" s="10" customFormat="1" ht="12">
      <c r="A87" s="10" t="s">
        <v>231</v>
      </c>
      <c r="C87" s="11"/>
      <c r="D87" s="11" t="s">
        <v>236</v>
      </c>
      <c r="E87" s="11"/>
      <c r="F87" s="11"/>
      <c r="G87" s="11" t="s">
        <v>233</v>
      </c>
      <c r="H87" s="11"/>
      <c r="I87" s="11">
        <v>1</v>
      </c>
      <c r="J87" s="11" t="s">
        <v>25</v>
      </c>
      <c r="K87" s="13">
        <v>0.66</v>
      </c>
      <c r="L87" s="36">
        <f>SUM(K87*I87)</f>
        <v>0.66</v>
      </c>
      <c r="M87" s="11"/>
      <c r="N87" s="24"/>
      <c r="O87" s="23"/>
      <c r="P87" s="23"/>
      <c r="Q87" s="30"/>
      <c r="R87" s="31"/>
      <c r="S87" s="11"/>
    </row>
    <row r="88" spans="1:19" s="10" customFormat="1" ht="12">
      <c r="A88" s="10" t="s">
        <v>231</v>
      </c>
      <c r="C88" s="11"/>
      <c r="D88" s="11" t="s">
        <v>237</v>
      </c>
      <c r="E88" s="11"/>
      <c r="F88" s="11"/>
      <c r="G88" s="11" t="s">
        <v>233</v>
      </c>
      <c r="H88" s="11"/>
      <c r="I88" s="11">
        <v>1</v>
      </c>
      <c r="J88" s="11" t="s">
        <v>25</v>
      </c>
      <c r="K88" s="13">
        <v>0.53</v>
      </c>
      <c r="L88" s="36">
        <f>SUM(K88*I88)</f>
        <v>0.53</v>
      </c>
      <c r="M88" s="11"/>
      <c r="N88" s="24"/>
      <c r="O88" s="23"/>
      <c r="P88" s="23"/>
      <c r="Q88" s="30"/>
      <c r="R88" s="31"/>
      <c r="S88" s="11"/>
    </row>
    <row r="89" spans="1:19" s="10" customFormat="1" ht="12">
      <c r="A89" s="10" t="s">
        <v>231</v>
      </c>
      <c r="C89" s="11"/>
      <c r="D89" s="11" t="s">
        <v>238</v>
      </c>
      <c r="E89" s="11"/>
      <c r="F89" s="11"/>
      <c r="G89" s="11" t="s">
        <v>233</v>
      </c>
      <c r="H89" s="11"/>
      <c r="I89" s="11">
        <v>1</v>
      </c>
      <c r="J89" s="11" t="s">
        <v>25</v>
      </c>
      <c r="K89" s="13">
        <v>2.43</v>
      </c>
      <c r="L89" s="36">
        <f>SUM(K89*I89)</f>
        <v>2.43</v>
      </c>
      <c r="M89" s="11" t="s">
        <v>193</v>
      </c>
      <c r="N89" s="24"/>
      <c r="O89" s="23"/>
      <c r="P89" s="23"/>
      <c r="Q89" s="30"/>
      <c r="R89" s="31"/>
      <c r="S89" s="11"/>
    </row>
    <row r="90" spans="1:19" s="10" customFormat="1" ht="12">
      <c r="A90" s="10" t="s">
        <v>231</v>
      </c>
      <c r="C90" s="11"/>
      <c r="D90" s="11" t="s">
        <v>239</v>
      </c>
      <c r="E90" s="11"/>
      <c r="F90" s="11"/>
      <c r="G90" s="11" t="s">
        <v>233</v>
      </c>
      <c r="H90" s="11"/>
      <c r="I90" s="11">
        <v>1</v>
      </c>
      <c r="J90" s="11" t="s">
        <v>25</v>
      </c>
      <c r="K90" s="13">
        <v>0.34</v>
      </c>
      <c r="L90" s="36">
        <f>SUM(K90*I90)</f>
        <v>0.34</v>
      </c>
      <c r="M90" s="11" t="s">
        <v>193</v>
      </c>
      <c r="N90" s="24"/>
      <c r="O90" s="23"/>
      <c r="P90" s="23"/>
      <c r="Q90" s="30"/>
      <c r="R90" s="31"/>
      <c r="S90" s="11"/>
    </row>
    <row r="91" spans="1:19" s="10" customFormat="1" ht="12">
      <c r="A91" s="10" t="s">
        <v>231</v>
      </c>
      <c r="C91" s="11"/>
      <c r="D91" s="11" t="s">
        <v>240</v>
      </c>
      <c r="E91" s="11"/>
      <c r="F91" s="11"/>
      <c r="G91" s="11" t="s">
        <v>233</v>
      </c>
      <c r="H91" s="11"/>
      <c r="I91" s="11">
        <v>1</v>
      </c>
      <c r="J91" s="11" t="s">
        <v>25</v>
      </c>
      <c r="K91" s="13">
        <v>0.02</v>
      </c>
      <c r="L91" s="36">
        <f>SUM(K91*I91)</f>
        <v>0.02</v>
      </c>
      <c r="M91" s="11" t="s">
        <v>193</v>
      </c>
      <c r="N91" s="24"/>
      <c r="O91" s="23"/>
      <c r="P91" s="23"/>
      <c r="Q91" s="30"/>
      <c r="R91" s="31"/>
      <c r="S91" s="11"/>
    </row>
    <row r="92" spans="1:19" s="10" customFormat="1" ht="12">
      <c r="A92" s="10" t="s">
        <v>231</v>
      </c>
      <c r="B92" s="6"/>
      <c r="C92" s="11"/>
      <c r="D92" s="11" t="s">
        <v>241</v>
      </c>
      <c r="E92" s="11"/>
      <c r="F92" s="11"/>
      <c r="G92" s="11" t="s">
        <v>233</v>
      </c>
      <c r="H92" s="11"/>
      <c r="I92" s="11">
        <v>1</v>
      </c>
      <c r="J92" s="11" t="s">
        <v>25</v>
      </c>
      <c r="K92" s="13">
        <v>4.01</v>
      </c>
      <c r="L92" s="36">
        <f>SUM(K92*I92)</f>
        <v>4.01</v>
      </c>
      <c r="M92" s="11" t="s">
        <v>193</v>
      </c>
      <c r="N92" s="24"/>
      <c r="O92" s="23"/>
      <c r="P92" s="23"/>
      <c r="Q92" s="30"/>
      <c r="R92" s="31"/>
      <c r="S92" s="11"/>
    </row>
    <row r="93" spans="1:19" s="10" customFormat="1" ht="12">
      <c r="A93" s="10" t="s">
        <v>231</v>
      </c>
      <c r="C93" s="11"/>
      <c r="D93" s="11" t="s">
        <v>242</v>
      </c>
      <c r="E93" s="11"/>
      <c r="F93" s="11"/>
      <c r="G93" s="11" t="s">
        <v>233</v>
      </c>
      <c r="H93" s="11"/>
      <c r="I93" s="11">
        <v>1</v>
      </c>
      <c r="J93" s="11" t="s">
        <v>25</v>
      </c>
      <c r="K93" s="13">
        <v>0.9</v>
      </c>
      <c r="L93" s="36">
        <f>SUM(K93*I93)</f>
        <v>0.9</v>
      </c>
      <c r="M93" s="11" t="s">
        <v>193</v>
      </c>
      <c r="N93" s="24"/>
      <c r="O93" s="23"/>
      <c r="P93" s="23"/>
      <c r="Q93" s="30"/>
      <c r="R93" s="31"/>
      <c r="S93" s="11"/>
    </row>
    <row r="94" spans="1:19" s="10" customFormat="1" ht="12">
      <c r="A94" s="10" t="s">
        <v>231</v>
      </c>
      <c r="C94" s="11"/>
      <c r="D94" s="11" t="s">
        <v>243</v>
      </c>
      <c r="E94" s="11"/>
      <c r="F94" s="11"/>
      <c r="G94" s="11" t="s">
        <v>233</v>
      </c>
      <c r="H94" s="11"/>
      <c r="I94" s="11">
        <v>1</v>
      </c>
      <c r="J94" s="11" t="s">
        <v>25</v>
      </c>
      <c r="K94" s="13">
        <v>0.26</v>
      </c>
      <c r="L94" s="36">
        <f>SUM(K94*I94)</f>
        <v>0.26</v>
      </c>
      <c r="M94" s="11"/>
      <c r="N94" s="24"/>
      <c r="O94" s="23"/>
      <c r="P94" s="23"/>
      <c r="Q94" s="30"/>
      <c r="R94" s="31"/>
      <c r="S94" s="11"/>
    </row>
    <row r="95" spans="1:19" s="10" customFormat="1" ht="12">
      <c r="A95" s="10" t="s">
        <v>231</v>
      </c>
      <c r="C95" s="11"/>
      <c r="D95" s="11" t="s">
        <v>244</v>
      </c>
      <c r="E95" s="11"/>
      <c r="F95" s="11"/>
      <c r="G95" s="11" t="s">
        <v>233</v>
      </c>
      <c r="H95" s="11"/>
      <c r="I95" s="11">
        <v>1</v>
      </c>
      <c r="J95" s="11" t="s">
        <v>25</v>
      </c>
      <c r="K95" s="13">
        <v>2.77</v>
      </c>
      <c r="L95" s="36">
        <f>SUM(K95*I95)</f>
        <v>2.77</v>
      </c>
      <c r="M95" s="11"/>
      <c r="N95" s="24"/>
      <c r="O95" s="23"/>
      <c r="P95" s="23"/>
      <c r="Q95" s="30"/>
      <c r="R95" s="31"/>
      <c r="S95" s="11"/>
    </row>
    <row r="96" spans="1:19" s="10" customFormat="1" ht="12">
      <c r="A96" s="10" t="s">
        <v>231</v>
      </c>
      <c r="C96" s="11"/>
      <c r="D96" s="11" t="s">
        <v>245</v>
      </c>
      <c r="E96" s="11"/>
      <c r="F96" s="11"/>
      <c r="G96" s="11" t="s">
        <v>233</v>
      </c>
      <c r="H96" s="11"/>
      <c r="I96" s="11">
        <v>1</v>
      </c>
      <c r="J96" s="11" t="s">
        <v>25</v>
      </c>
      <c r="K96" s="13">
        <v>6</v>
      </c>
      <c r="L96" s="36">
        <f>SUM(K96*I96)</f>
        <v>6</v>
      </c>
      <c r="M96" s="11"/>
      <c r="N96" s="24"/>
      <c r="O96" s="23"/>
      <c r="P96" s="23"/>
      <c r="Q96" s="30"/>
      <c r="R96" s="31"/>
      <c r="S96" s="11"/>
    </row>
    <row r="97" spans="1:19" s="10" customFormat="1" ht="12">
      <c r="A97" s="10" t="s">
        <v>231</v>
      </c>
      <c r="C97" s="11"/>
      <c r="D97" s="11" t="s">
        <v>246</v>
      </c>
      <c r="E97" s="11"/>
      <c r="F97" s="11"/>
      <c r="G97" s="11" t="s">
        <v>233</v>
      </c>
      <c r="H97" s="11"/>
      <c r="I97" s="11">
        <v>1</v>
      </c>
      <c r="J97" s="11" t="s">
        <v>25</v>
      </c>
      <c r="K97" s="13">
        <v>2.82</v>
      </c>
      <c r="L97" s="36">
        <f>SUM(K97*I97)</f>
        <v>2.8200000000000003</v>
      </c>
      <c r="M97" s="11"/>
      <c r="N97" s="24"/>
      <c r="O97" s="23"/>
      <c r="P97" s="23"/>
      <c r="Q97" s="30"/>
      <c r="R97" s="31"/>
      <c r="S97" s="11"/>
    </row>
    <row r="98" spans="1:19" s="10" customFormat="1" ht="12">
      <c r="A98" s="10" t="s">
        <v>231</v>
      </c>
      <c r="C98" s="11"/>
      <c r="D98" s="11" t="s">
        <v>247</v>
      </c>
      <c r="E98" s="11"/>
      <c r="F98" s="11"/>
      <c r="G98" s="11" t="s">
        <v>233</v>
      </c>
      <c r="H98" s="11"/>
      <c r="I98" s="11">
        <v>1</v>
      </c>
      <c r="J98" s="11" t="s">
        <v>25</v>
      </c>
      <c r="K98" s="13">
        <v>6.51</v>
      </c>
      <c r="L98" s="36">
        <f>SUM(K98*I98)</f>
        <v>6.51</v>
      </c>
      <c r="M98" s="11"/>
      <c r="N98" s="24"/>
      <c r="O98" s="23"/>
      <c r="P98" s="23"/>
      <c r="Q98" s="30"/>
      <c r="R98" s="31"/>
      <c r="S98" s="11"/>
    </row>
    <row r="99" spans="1:19" s="10" customFormat="1" ht="12">
      <c r="A99" s="10" t="s">
        <v>231</v>
      </c>
      <c r="C99" s="11"/>
      <c r="D99" s="11" t="s">
        <v>248</v>
      </c>
      <c r="E99" s="11"/>
      <c r="F99" s="11"/>
      <c r="G99" s="11" t="s">
        <v>233</v>
      </c>
      <c r="H99" s="11"/>
      <c r="I99" s="11">
        <v>2</v>
      </c>
      <c r="J99" s="11" t="s">
        <v>25</v>
      </c>
      <c r="K99" s="13">
        <v>2.46</v>
      </c>
      <c r="L99" s="13">
        <f>SUM(K99*I99)</f>
        <v>4.92</v>
      </c>
      <c r="M99" s="11"/>
      <c r="N99" s="24"/>
      <c r="O99" s="23"/>
      <c r="P99" s="23"/>
      <c r="Q99" s="30"/>
      <c r="R99" s="31"/>
      <c r="S99" s="11"/>
    </row>
    <row r="100" spans="1:19" s="10" customFormat="1" ht="12">
      <c r="A100" s="10" t="s">
        <v>231</v>
      </c>
      <c r="C100" s="11"/>
      <c r="D100" s="11" t="s">
        <v>249</v>
      </c>
      <c r="E100" s="11"/>
      <c r="F100" s="11"/>
      <c r="G100" s="11" t="s">
        <v>233</v>
      </c>
      <c r="H100" s="11"/>
      <c r="I100" s="11">
        <v>1</v>
      </c>
      <c r="J100" s="11" t="s">
        <v>25</v>
      </c>
      <c r="K100" s="39">
        <v>2</v>
      </c>
      <c r="L100" s="39">
        <f>SUM(K100*I100)</f>
        <v>2</v>
      </c>
      <c r="M100" s="11"/>
      <c r="N100" s="24"/>
      <c r="O100" s="23"/>
      <c r="P100" s="23"/>
      <c r="Q100" s="30"/>
      <c r="R100" s="31"/>
      <c r="S100" s="11"/>
    </row>
    <row r="101" spans="1:19" s="10" customFormat="1" ht="12">
      <c r="A101" s="10" t="s">
        <v>231</v>
      </c>
      <c r="C101" s="11"/>
      <c r="D101" s="11" t="s">
        <v>250</v>
      </c>
      <c r="E101" s="11"/>
      <c r="F101" s="11"/>
      <c r="G101" s="11" t="s">
        <v>233</v>
      </c>
      <c r="H101" s="11"/>
      <c r="I101" s="11">
        <v>1</v>
      </c>
      <c r="J101" s="11" t="s">
        <v>25</v>
      </c>
      <c r="K101" s="39">
        <v>2</v>
      </c>
      <c r="L101" s="39">
        <f>SUM(K101*I101)</f>
        <v>2</v>
      </c>
      <c r="M101" s="11"/>
      <c r="N101" s="24"/>
      <c r="O101" s="23"/>
      <c r="P101" s="23"/>
      <c r="Q101" s="30"/>
      <c r="R101" s="31"/>
      <c r="S101" s="11"/>
    </row>
    <row r="102" spans="1:19" s="10" customFormat="1" ht="12">
      <c r="A102" s="10" t="s">
        <v>231</v>
      </c>
      <c r="C102" s="11"/>
      <c r="D102" s="11" t="s">
        <v>251</v>
      </c>
      <c r="E102" s="11"/>
      <c r="F102" s="11"/>
      <c r="G102" s="11" t="s">
        <v>233</v>
      </c>
      <c r="H102" s="11"/>
      <c r="I102" s="11">
        <v>1</v>
      </c>
      <c r="J102" s="11" t="s">
        <v>25</v>
      </c>
      <c r="K102" s="39">
        <v>4</v>
      </c>
      <c r="L102" s="39">
        <f>SUM(K102*I102)</f>
        <v>4</v>
      </c>
      <c r="M102" s="11"/>
      <c r="N102" s="24"/>
      <c r="O102" s="23"/>
      <c r="P102" s="23"/>
      <c r="Q102" s="30"/>
      <c r="R102" s="31"/>
      <c r="S102" s="11"/>
    </row>
    <row r="103" spans="1:19" s="10" customFormat="1" ht="12">
      <c r="A103" s="10" t="s">
        <v>231</v>
      </c>
      <c r="C103" s="11"/>
      <c r="D103" s="11" t="s">
        <v>252</v>
      </c>
      <c r="E103" s="11"/>
      <c r="F103" s="11"/>
      <c r="G103" s="11" t="s">
        <v>233</v>
      </c>
      <c r="H103" s="11"/>
      <c r="I103" s="11">
        <v>1</v>
      </c>
      <c r="J103" s="11" t="s">
        <v>25</v>
      </c>
      <c r="K103" s="39">
        <v>4</v>
      </c>
      <c r="L103" s="39">
        <f>SUM(K103*I103)</f>
        <v>4</v>
      </c>
      <c r="M103" s="11"/>
      <c r="N103" s="24"/>
      <c r="O103" s="23"/>
      <c r="P103" s="23"/>
      <c r="Q103" s="30"/>
      <c r="R103" s="31"/>
      <c r="S103" s="11"/>
    </row>
    <row r="104" spans="1:19" s="10" customFormat="1" ht="12">
      <c r="A104" s="10" t="s">
        <v>231</v>
      </c>
      <c r="C104" s="11"/>
      <c r="D104" s="11"/>
      <c r="E104" s="11"/>
      <c r="F104" s="11"/>
      <c r="G104" s="11" t="s">
        <v>233</v>
      </c>
      <c r="H104" s="11"/>
      <c r="I104" s="11"/>
      <c r="J104" s="11" t="s">
        <v>25</v>
      </c>
      <c r="K104" s="13">
        <v>2.01</v>
      </c>
      <c r="L104" s="13">
        <f>SUM(K104*I104)</f>
        <v>0</v>
      </c>
      <c r="M104" s="11"/>
      <c r="N104" s="24"/>
      <c r="O104" s="23"/>
      <c r="P104" s="23"/>
      <c r="Q104" s="30"/>
      <c r="R104" s="31"/>
      <c r="S104" s="11"/>
    </row>
    <row r="105" spans="1:19" s="10" customFormat="1" ht="12">
      <c r="A105" s="10" t="s">
        <v>231</v>
      </c>
      <c r="C105" s="11"/>
      <c r="D105" s="11" t="s">
        <v>253</v>
      </c>
      <c r="E105" s="11"/>
      <c r="F105" s="11"/>
      <c r="G105" s="11" t="s">
        <v>233</v>
      </c>
      <c r="H105" s="11"/>
      <c r="I105" s="11">
        <v>4</v>
      </c>
      <c r="J105" s="11" t="s">
        <v>25</v>
      </c>
      <c r="K105" s="13">
        <v>0.25</v>
      </c>
      <c r="L105" s="13">
        <f>SUM(K105*I105)</f>
        <v>1</v>
      </c>
      <c r="M105" s="11"/>
      <c r="N105" s="24"/>
      <c r="O105" s="23"/>
      <c r="P105" s="23"/>
      <c r="Q105" s="30"/>
      <c r="R105" s="31"/>
      <c r="S105" s="11"/>
    </row>
    <row r="106" spans="1:19" s="10" customFormat="1" ht="12">
      <c r="A106" s="10" t="s">
        <v>231</v>
      </c>
      <c r="C106" s="11"/>
      <c r="D106" s="11"/>
      <c r="E106" s="11"/>
      <c r="F106" s="11"/>
      <c r="G106" s="11" t="s">
        <v>233</v>
      </c>
      <c r="H106" s="11"/>
      <c r="I106" s="11"/>
      <c r="J106" s="11" t="s">
        <v>25</v>
      </c>
      <c r="K106" s="13">
        <v>2.01</v>
      </c>
      <c r="L106" s="13">
        <f>SUM(K106*I106)</f>
        <v>0</v>
      </c>
      <c r="M106" s="11"/>
      <c r="N106" s="24"/>
      <c r="O106" s="23"/>
      <c r="P106" s="23"/>
      <c r="Q106" s="30"/>
      <c r="R106" s="31"/>
      <c r="S106" s="11"/>
    </row>
    <row r="107" spans="1:19" s="10" customFormat="1" ht="12">
      <c r="A107" s="10" t="s">
        <v>231</v>
      </c>
      <c r="C107" s="11"/>
      <c r="D107" s="11"/>
      <c r="E107" s="11"/>
      <c r="F107" s="11"/>
      <c r="G107" s="11" t="s">
        <v>233</v>
      </c>
      <c r="H107" s="11"/>
      <c r="I107" s="11"/>
      <c r="J107" s="11" t="s">
        <v>25</v>
      </c>
      <c r="K107" s="13">
        <v>2.01</v>
      </c>
      <c r="L107" s="13">
        <f>SUM(K107*I107)</f>
        <v>0</v>
      </c>
      <c r="M107" s="11"/>
      <c r="N107" s="24"/>
      <c r="O107" s="23"/>
      <c r="P107" s="23"/>
      <c r="Q107" s="30"/>
      <c r="R107" s="31"/>
      <c r="S107" s="11"/>
    </row>
    <row r="108" spans="1:19" s="10" customFormat="1" ht="12">
      <c r="A108" s="10" t="s">
        <v>231</v>
      </c>
      <c r="C108" s="11"/>
      <c r="D108" s="11" t="s">
        <v>254</v>
      </c>
      <c r="E108" s="11"/>
      <c r="F108" s="11"/>
      <c r="G108" s="11" t="s">
        <v>233</v>
      </c>
      <c r="H108" s="11"/>
      <c r="I108" s="11">
        <v>1</v>
      </c>
      <c r="J108" s="11" t="s">
        <v>25</v>
      </c>
      <c r="K108" s="13">
        <v>0.97</v>
      </c>
      <c r="L108" s="13">
        <f>SUM(K108*I108)</f>
        <v>0.97</v>
      </c>
      <c r="M108" s="11"/>
      <c r="N108" s="24"/>
      <c r="O108" s="23"/>
      <c r="P108" s="23"/>
      <c r="Q108" s="30"/>
      <c r="R108" s="31"/>
      <c r="S108" s="11"/>
    </row>
    <row r="109" spans="1:19" s="10" customFormat="1" ht="12">
      <c r="A109" s="10" t="s">
        <v>231</v>
      </c>
      <c r="C109" s="11"/>
      <c r="D109" s="11" t="s">
        <v>255</v>
      </c>
      <c r="E109" s="11"/>
      <c r="F109" s="11"/>
      <c r="G109" s="11" t="s">
        <v>233</v>
      </c>
      <c r="H109" s="11"/>
      <c r="I109" s="11">
        <v>1</v>
      </c>
      <c r="J109" s="11" t="s">
        <v>25</v>
      </c>
      <c r="K109" s="13">
        <v>5.17</v>
      </c>
      <c r="L109" s="13">
        <f>SUM(K109*I109)</f>
        <v>5.17</v>
      </c>
      <c r="M109" s="11"/>
      <c r="N109" s="24"/>
      <c r="O109" s="23"/>
      <c r="P109" s="23"/>
      <c r="Q109" s="30"/>
      <c r="R109" s="31"/>
      <c r="S109" s="11"/>
    </row>
    <row r="110" spans="1:19" s="10" customFormat="1" ht="12">
      <c r="A110" s="10" t="s">
        <v>231</v>
      </c>
      <c r="C110" s="11"/>
      <c r="D110" s="11"/>
      <c r="E110" s="11"/>
      <c r="F110" s="11"/>
      <c r="G110" s="11" t="s">
        <v>233</v>
      </c>
      <c r="H110" s="11"/>
      <c r="I110" s="11"/>
      <c r="J110" s="11" t="s">
        <v>25</v>
      </c>
      <c r="K110" s="13">
        <v>2.05</v>
      </c>
      <c r="L110" s="36">
        <f>SUM(K110*I110)</f>
        <v>0</v>
      </c>
      <c r="M110" s="11"/>
      <c r="N110" s="24"/>
      <c r="O110" s="23"/>
      <c r="P110" s="23"/>
      <c r="Q110" s="30"/>
      <c r="R110" s="31"/>
      <c r="S110" s="11"/>
    </row>
    <row r="111" spans="1:19" s="10" customFormat="1" ht="12">
      <c r="A111" s="10" t="s">
        <v>231</v>
      </c>
      <c r="C111" s="11"/>
      <c r="D111" s="11" t="s">
        <v>256</v>
      </c>
      <c r="E111" s="11"/>
      <c r="F111" s="11"/>
      <c r="G111" s="11" t="s">
        <v>233</v>
      </c>
      <c r="H111" s="11"/>
      <c r="I111" s="11">
        <v>1</v>
      </c>
      <c r="J111" s="11" t="s">
        <v>25</v>
      </c>
      <c r="K111" s="13">
        <v>1.12</v>
      </c>
      <c r="L111" s="13">
        <f>SUM(K111*I111)</f>
        <v>1.12</v>
      </c>
      <c r="M111" s="11"/>
      <c r="N111" s="24"/>
      <c r="O111" s="23"/>
      <c r="P111" s="23"/>
      <c r="Q111" s="30"/>
      <c r="R111" s="31"/>
      <c r="S111" s="11"/>
    </row>
    <row r="112" spans="12:18" s="10" customFormat="1" ht="12">
      <c r="L112" s="33"/>
      <c r="N112" s="34"/>
      <c r="O112" s="14"/>
      <c r="P112" s="14"/>
      <c r="Q112" s="15"/>
      <c r="R112" s="15"/>
    </row>
    <row r="113" spans="12:18" s="10" customFormat="1" ht="12">
      <c r="L113" s="33"/>
      <c r="N113" s="34"/>
      <c r="O113" s="14"/>
      <c r="P113" s="14"/>
      <c r="Q113" s="15"/>
      <c r="R113" s="15"/>
    </row>
    <row r="114" spans="12:18" s="10" customFormat="1" ht="12">
      <c r="L114" s="33"/>
      <c r="N114" s="34"/>
      <c r="O114" s="14"/>
      <c r="P114" s="14"/>
      <c r="Q114" s="15"/>
      <c r="R114" s="15"/>
    </row>
    <row r="115" spans="12:18" s="10" customFormat="1" ht="12">
      <c r="L115" s="33"/>
      <c r="N115" s="34"/>
      <c r="O115" s="14"/>
      <c r="P115" s="14"/>
      <c r="Q115" s="15"/>
      <c r="R115" s="15"/>
    </row>
    <row r="116" spans="12:18" s="10" customFormat="1" ht="12">
      <c r="L116" s="33"/>
      <c r="N116" s="34"/>
      <c r="O116" s="14"/>
      <c r="P116" s="14"/>
      <c r="Q116" s="15"/>
      <c r="R116" s="15"/>
    </row>
    <row r="117" spans="12:18" s="10" customFormat="1" ht="12">
      <c r="L117" s="33"/>
      <c r="N117" s="34"/>
      <c r="O117" s="14"/>
      <c r="P117" s="14"/>
      <c r="Q117" s="15"/>
      <c r="R117" s="15"/>
    </row>
    <row r="118" spans="12:18" s="10" customFormat="1" ht="12">
      <c r="L118" s="33"/>
      <c r="N118" s="34"/>
      <c r="O118" s="14"/>
      <c r="P118" s="14"/>
      <c r="Q118" s="15"/>
      <c r="R118" s="15"/>
    </row>
    <row r="119" spans="12:18" s="10" customFormat="1" ht="12">
      <c r="L119" s="33"/>
      <c r="N119" s="34"/>
      <c r="O119" s="14"/>
      <c r="P119" s="14"/>
      <c r="Q119" s="15"/>
      <c r="R119" s="15"/>
    </row>
    <row r="120" spans="12:18" s="10" customFormat="1" ht="12">
      <c r="L120" s="33"/>
      <c r="N120" s="34"/>
      <c r="O120" s="14"/>
      <c r="P120" s="14"/>
      <c r="Q120" s="15"/>
      <c r="R120" s="15"/>
    </row>
    <row r="121" spans="1:24" s="10" customFormat="1" ht="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33"/>
      <c r="M121" s="6"/>
      <c r="N121" s="7"/>
      <c r="O121" s="14"/>
      <c r="P121" s="8"/>
      <c r="Q121" s="9"/>
      <c r="R121" s="9"/>
      <c r="S121" s="6"/>
      <c r="T121" s="6"/>
      <c r="U121" s="6"/>
      <c r="V121" s="6"/>
      <c r="W121" s="6"/>
      <c r="X121" s="6"/>
    </row>
    <row r="122" spans="1:24" s="10" customFormat="1" ht="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14"/>
      <c r="P122" s="8"/>
      <c r="Q122" s="9"/>
      <c r="R122" s="9"/>
      <c r="S122" s="6"/>
      <c r="T122" s="6"/>
      <c r="U122" s="6"/>
      <c r="V122" s="6"/>
      <c r="W122" s="6"/>
      <c r="X122" s="6"/>
    </row>
    <row r="123" spans="1:24" s="10" customFormat="1" ht="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14"/>
      <c r="P123" s="8"/>
      <c r="Q123" s="9"/>
      <c r="R123" s="9"/>
      <c r="S123" s="6"/>
      <c r="T123" s="6"/>
      <c r="U123" s="6"/>
      <c r="V123" s="6"/>
      <c r="W123" s="6"/>
      <c r="X123" s="6"/>
    </row>
    <row r="124" spans="1:24" s="10" customFormat="1" ht="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14"/>
      <c r="P124" s="8"/>
      <c r="Q124" s="9"/>
      <c r="R124" s="9"/>
      <c r="S124" s="6"/>
      <c r="T124" s="6"/>
      <c r="U124" s="6"/>
      <c r="V124" s="6"/>
      <c r="W124" s="6"/>
      <c r="X124" s="6"/>
    </row>
    <row r="125" spans="1:24" s="10" customFormat="1" ht="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14"/>
      <c r="P125" s="8"/>
      <c r="Q125" s="9"/>
      <c r="R125" s="9"/>
      <c r="S125" s="6"/>
      <c r="T125" s="6"/>
      <c r="U125" s="6"/>
      <c r="V125" s="6"/>
      <c r="W125" s="6"/>
      <c r="X125" s="6"/>
    </row>
    <row r="126" spans="4:24" s="10" customFormat="1" ht="12.75">
      <c r="D126" s="10" t="s">
        <v>257</v>
      </c>
      <c r="I126" s="10">
        <v>1</v>
      </c>
      <c r="J126" s="10" t="s">
        <v>25</v>
      </c>
      <c r="K126" s="32">
        <v>29</v>
      </c>
      <c r="L126" s="13">
        <f>SUM(K126*I126)</f>
        <v>29</v>
      </c>
      <c r="M126" s="6"/>
      <c r="N126" s="7"/>
      <c r="O126" s="14"/>
      <c r="P126" s="8"/>
      <c r="Q126" s="9"/>
      <c r="R126" s="9"/>
      <c r="S126" s="6"/>
      <c r="T126" s="6"/>
      <c r="U126" s="6"/>
      <c r="V126" s="6"/>
      <c r="W126" s="6"/>
      <c r="X126" s="6"/>
    </row>
    <row r="127" spans="1:24" s="10" customFormat="1" ht="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14"/>
      <c r="P127" s="8"/>
      <c r="Q127" s="9"/>
      <c r="R127" s="9"/>
      <c r="S127" s="6"/>
      <c r="T127" s="6"/>
      <c r="U127" s="6"/>
      <c r="V127" s="6"/>
      <c r="W127" s="6"/>
      <c r="X127" s="6"/>
    </row>
    <row r="128" spans="1:21" s="10" customFormat="1" ht="12">
      <c r="A128" s="10" t="s">
        <v>258</v>
      </c>
      <c r="C128" s="20"/>
      <c r="D128" s="11" t="s">
        <v>259</v>
      </c>
      <c r="E128" s="11"/>
      <c r="F128" s="11"/>
      <c r="G128" s="11" t="s">
        <v>260</v>
      </c>
      <c r="H128" s="11"/>
      <c r="I128" s="11">
        <v>1</v>
      </c>
      <c r="J128" s="11" t="s">
        <v>25</v>
      </c>
      <c r="K128" s="13">
        <v>1</v>
      </c>
      <c r="L128" s="13">
        <f>SUM(K128*I128)</f>
        <v>1</v>
      </c>
      <c r="M128" s="11"/>
      <c r="N128" s="24"/>
      <c r="O128" s="23"/>
      <c r="P128" s="23"/>
      <c r="Q128" s="30"/>
      <c r="R128" s="31"/>
      <c r="S128" s="11"/>
      <c r="U128" s="47" t="s">
        <v>261</v>
      </c>
    </row>
    <row r="129" spans="1:21" s="10" customFormat="1" ht="12">
      <c r="A129" s="10" t="s">
        <v>258</v>
      </c>
      <c r="C129" s="20" t="s">
        <v>262</v>
      </c>
      <c r="D129" s="11" t="s">
        <v>263</v>
      </c>
      <c r="E129" s="11"/>
      <c r="F129" s="11"/>
      <c r="G129" s="11" t="s">
        <v>260</v>
      </c>
      <c r="H129" s="11"/>
      <c r="I129" s="11">
        <v>1</v>
      </c>
      <c r="J129" s="11" t="s">
        <v>25</v>
      </c>
      <c r="K129" s="13">
        <v>1</v>
      </c>
      <c r="L129" s="13">
        <f>SUM(K129*I129)</f>
        <v>1</v>
      </c>
      <c r="M129" s="11"/>
      <c r="N129" s="24"/>
      <c r="O129" s="23"/>
      <c r="P129" s="23"/>
      <c r="Q129" s="30"/>
      <c r="R129" s="31"/>
      <c r="S129" s="11"/>
      <c r="U129" s="47" t="s">
        <v>261</v>
      </c>
    </row>
    <row r="130" spans="1:19" s="10" customFormat="1" ht="12">
      <c r="A130" s="10" t="s">
        <v>258</v>
      </c>
      <c r="C130" s="11" t="s">
        <v>264</v>
      </c>
      <c r="D130" s="11" t="s">
        <v>265</v>
      </c>
      <c r="E130" s="11"/>
      <c r="F130" s="11"/>
      <c r="G130" s="11" t="s">
        <v>266</v>
      </c>
      <c r="H130" s="11"/>
      <c r="I130" s="11">
        <v>1</v>
      </c>
      <c r="J130" s="11" t="s">
        <v>25</v>
      </c>
      <c r="K130" s="13">
        <v>4.77</v>
      </c>
      <c r="L130" s="13">
        <f>SUM(K130*I130)</f>
        <v>4.77</v>
      </c>
      <c r="M130" s="11"/>
      <c r="N130" s="24"/>
      <c r="O130" s="23"/>
      <c r="P130" s="23"/>
      <c r="Q130" s="30"/>
      <c r="R130" s="31"/>
      <c r="S130" s="11"/>
    </row>
    <row r="131" spans="1:19" s="10" customFormat="1" ht="12">
      <c r="A131" s="10" t="s">
        <v>258</v>
      </c>
      <c r="C131" s="11" t="s">
        <v>267</v>
      </c>
      <c r="D131" s="11" t="s">
        <v>268</v>
      </c>
      <c r="E131" s="11"/>
      <c r="F131" s="11"/>
      <c r="G131" s="11" t="s">
        <v>266</v>
      </c>
      <c r="H131" s="11"/>
      <c r="I131" s="11">
        <v>1</v>
      </c>
      <c r="J131" s="11" t="s">
        <v>25</v>
      </c>
      <c r="K131" s="39">
        <v>20</v>
      </c>
      <c r="L131" s="39">
        <f>SUM(K131*I131)</f>
        <v>20</v>
      </c>
      <c r="M131" s="11"/>
      <c r="N131" s="24"/>
      <c r="O131" s="23"/>
      <c r="P131" s="23"/>
      <c r="Q131" s="30"/>
      <c r="R131" s="31"/>
      <c r="S131" s="11"/>
    </row>
    <row r="132" spans="1:19" s="10" customFormat="1" ht="12">
      <c r="A132" s="10" t="s">
        <v>258</v>
      </c>
      <c r="C132" s="11" t="s">
        <v>269</v>
      </c>
      <c r="D132" s="11" t="s">
        <v>270</v>
      </c>
      <c r="E132" s="11"/>
      <c r="F132" s="11"/>
      <c r="G132" s="11" t="s">
        <v>260</v>
      </c>
      <c r="H132" s="11"/>
      <c r="I132" s="11">
        <v>2</v>
      </c>
      <c r="J132" s="11" t="s">
        <v>25</v>
      </c>
      <c r="K132" s="13"/>
      <c r="L132" s="13">
        <f>SUM(K132*I132)</f>
        <v>0</v>
      </c>
      <c r="M132" s="11"/>
      <c r="N132" s="24"/>
      <c r="O132" s="23"/>
      <c r="P132" s="23"/>
      <c r="Q132" s="30"/>
      <c r="R132" s="31"/>
      <c r="S132" s="11"/>
    </row>
    <row r="133" spans="1:19" s="10" customFormat="1" ht="12">
      <c r="A133" s="10" t="s">
        <v>258</v>
      </c>
      <c r="C133" s="11" t="s">
        <v>271</v>
      </c>
      <c r="D133" s="11" t="s">
        <v>272</v>
      </c>
      <c r="E133" s="11"/>
      <c r="F133" s="11"/>
      <c r="G133" s="11" t="s">
        <v>260</v>
      </c>
      <c r="H133" s="11"/>
      <c r="I133" s="11">
        <v>1</v>
      </c>
      <c r="J133" s="11" t="s">
        <v>25</v>
      </c>
      <c r="K133" s="13"/>
      <c r="L133" s="13"/>
      <c r="M133" s="11"/>
      <c r="N133" s="24"/>
      <c r="O133" s="23"/>
      <c r="P133" s="23"/>
      <c r="Q133" s="30"/>
      <c r="R133" s="31"/>
      <c r="S133" s="11"/>
    </row>
    <row r="134" spans="1:19" s="10" customFormat="1" ht="12">
      <c r="A134" s="10" t="s">
        <v>258</v>
      </c>
      <c r="C134" s="11"/>
      <c r="D134" s="11" t="s">
        <v>273</v>
      </c>
      <c r="E134" s="11"/>
      <c r="F134" s="11"/>
      <c r="G134" s="11"/>
      <c r="H134" s="11"/>
      <c r="I134" s="11">
        <v>1</v>
      </c>
      <c r="J134" s="11" t="s">
        <v>25</v>
      </c>
      <c r="K134" s="13"/>
      <c r="L134" s="13"/>
      <c r="M134" s="11"/>
      <c r="N134" s="24"/>
      <c r="O134" s="23"/>
      <c r="P134" s="23"/>
      <c r="Q134" s="30"/>
      <c r="R134" s="31"/>
      <c r="S134" s="11"/>
    </row>
    <row r="135" spans="1:19" s="10" customFormat="1" ht="12">
      <c r="A135" s="10" t="s">
        <v>258</v>
      </c>
      <c r="C135" s="11"/>
      <c r="D135" s="11" t="s">
        <v>274</v>
      </c>
      <c r="E135" s="11"/>
      <c r="F135" s="11"/>
      <c r="G135" s="11"/>
      <c r="H135" s="11"/>
      <c r="I135" s="11">
        <v>1</v>
      </c>
      <c r="J135" s="11" t="s">
        <v>25</v>
      </c>
      <c r="K135" s="13"/>
      <c r="L135" s="13"/>
      <c r="M135" s="11"/>
      <c r="N135" s="24"/>
      <c r="O135" s="23"/>
      <c r="P135" s="23"/>
      <c r="Q135" s="30"/>
      <c r="R135" s="31"/>
      <c r="S135" s="11"/>
    </row>
    <row r="136" spans="1:19" s="10" customFormat="1" ht="12">
      <c r="A136" s="10" t="s">
        <v>258</v>
      </c>
      <c r="C136" s="11"/>
      <c r="D136" s="11" t="s">
        <v>275</v>
      </c>
      <c r="E136" s="11"/>
      <c r="F136" s="11"/>
      <c r="G136" s="11"/>
      <c r="H136" s="11"/>
      <c r="I136" s="11">
        <v>1</v>
      </c>
      <c r="J136" s="11" t="s">
        <v>25</v>
      </c>
      <c r="K136" s="13"/>
      <c r="L136" s="13"/>
      <c r="M136" s="11"/>
      <c r="N136" s="24"/>
      <c r="O136" s="23"/>
      <c r="P136" s="23"/>
      <c r="Q136" s="30"/>
      <c r="R136" s="31"/>
      <c r="S136" s="11"/>
    </row>
    <row r="137" spans="1:19" s="10" customFormat="1" ht="12">
      <c r="A137" s="10" t="s">
        <v>258</v>
      </c>
      <c r="C137" s="11" t="s">
        <v>276</v>
      </c>
      <c r="D137" s="11" t="s">
        <v>277</v>
      </c>
      <c r="E137" s="11"/>
      <c r="F137" s="11"/>
      <c r="G137" s="11"/>
      <c r="H137" s="11"/>
      <c r="I137" s="11"/>
      <c r="J137" s="11"/>
      <c r="K137" s="13"/>
      <c r="L137" s="13"/>
      <c r="M137" s="11"/>
      <c r="N137" s="24"/>
      <c r="O137" s="23"/>
      <c r="P137" s="23"/>
      <c r="Q137" s="30"/>
      <c r="R137" s="31"/>
      <c r="S137" s="11"/>
    </row>
    <row r="138" spans="1:19" s="10" customFormat="1" ht="12">
      <c r="A138" s="10" t="s">
        <v>278</v>
      </c>
      <c r="C138" s="11" t="s">
        <v>279</v>
      </c>
      <c r="D138" s="11" t="s">
        <v>280</v>
      </c>
      <c r="E138" s="11"/>
      <c r="F138" s="11"/>
      <c r="G138" s="11" t="s">
        <v>260</v>
      </c>
      <c r="H138" s="11"/>
      <c r="I138" s="11">
        <v>1</v>
      </c>
      <c r="J138" s="11" t="s">
        <v>25</v>
      </c>
      <c r="K138" s="13">
        <v>0.30000000000000004</v>
      </c>
      <c r="L138" s="13">
        <f>SUM(K138*I138)</f>
        <v>0.30000000000000004</v>
      </c>
      <c r="M138" s="11"/>
      <c r="N138" s="24"/>
      <c r="O138" s="23"/>
      <c r="P138" s="23"/>
      <c r="Q138" s="30"/>
      <c r="R138" s="31"/>
      <c r="S138" s="11"/>
    </row>
    <row r="139" spans="1:19" s="10" customFormat="1" ht="12">
      <c r="A139" s="10" t="s">
        <v>278</v>
      </c>
      <c r="C139" s="11" t="s">
        <v>281</v>
      </c>
      <c r="D139" s="11" t="s">
        <v>282</v>
      </c>
      <c r="E139" s="11"/>
      <c r="F139" s="11"/>
      <c r="G139" s="11" t="s">
        <v>260</v>
      </c>
      <c r="H139" s="11"/>
      <c r="I139" s="11">
        <v>1</v>
      </c>
      <c r="J139" s="11" t="s">
        <v>25</v>
      </c>
      <c r="K139" s="13">
        <v>0.30000000000000004</v>
      </c>
      <c r="L139" s="13">
        <f>SUM(K139*I139)</f>
        <v>0.30000000000000004</v>
      </c>
      <c r="M139" s="11"/>
      <c r="N139" s="24"/>
      <c r="O139" s="23"/>
      <c r="P139" s="23"/>
      <c r="Q139" s="30"/>
      <c r="R139" s="31"/>
      <c r="S139" s="11"/>
    </row>
    <row r="140" spans="1:19" s="10" customFormat="1" ht="12">
      <c r="A140" s="10" t="s">
        <v>278</v>
      </c>
      <c r="C140" s="20" t="s">
        <v>283</v>
      </c>
      <c r="D140" s="11" t="s">
        <v>284</v>
      </c>
      <c r="E140" s="11"/>
      <c r="F140" s="11"/>
      <c r="G140" s="11"/>
      <c r="H140" s="11"/>
      <c r="I140" s="20">
        <v>1</v>
      </c>
      <c r="J140" s="11" t="s">
        <v>25</v>
      </c>
      <c r="K140" s="13">
        <v>1</v>
      </c>
      <c r="L140" s="13">
        <f>SUM(K140*I140)</f>
        <v>1</v>
      </c>
      <c r="M140" s="11"/>
      <c r="N140" s="24"/>
      <c r="O140" s="23"/>
      <c r="P140" s="23"/>
      <c r="Q140" s="30"/>
      <c r="R140" s="31"/>
      <c r="S140" s="11"/>
    </row>
    <row r="141" spans="1:19" s="10" customFormat="1" ht="12">
      <c r="A141" s="10" t="s">
        <v>278</v>
      </c>
      <c r="C141" s="20"/>
      <c r="D141" s="11" t="s">
        <v>285</v>
      </c>
      <c r="E141" s="11"/>
      <c r="F141" s="11"/>
      <c r="G141" s="11"/>
      <c r="H141" s="11"/>
      <c r="I141" s="11">
        <v>1</v>
      </c>
      <c r="J141" s="11" t="s">
        <v>25</v>
      </c>
      <c r="K141" s="13">
        <v>2</v>
      </c>
      <c r="L141" s="13">
        <f>SUM(K141*I141)</f>
        <v>2</v>
      </c>
      <c r="M141" s="11"/>
      <c r="N141" s="24"/>
      <c r="O141" s="23"/>
      <c r="P141" s="23"/>
      <c r="Q141" s="30"/>
      <c r="R141" s="31"/>
      <c r="S141" s="11"/>
    </row>
    <row r="142" spans="1:19" s="10" customFormat="1" ht="12">
      <c r="A142" s="10" t="s">
        <v>278</v>
      </c>
      <c r="C142" s="11" t="s">
        <v>286</v>
      </c>
      <c r="D142" s="11" t="s">
        <v>287</v>
      </c>
      <c r="E142" s="11"/>
      <c r="F142" s="11"/>
      <c r="G142" s="11"/>
      <c r="H142" s="11"/>
      <c r="I142" s="11">
        <v>1</v>
      </c>
      <c r="J142" s="11" t="s">
        <v>25</v>
      </c>
      <c r="K142" s="39">
        <v>5</v>
      </c>
      <c r="L142" s="39">
        <f>SUM(K142*I142)</f>
        <v>5</v>
      </c>
      <c r="M142" s="11"/>
      <c r="N142" s="24"/>
      <c r="O142" s="23"/>
      <c r="P142" s="23"/>
      <c r="Q142" s="30"/>
      <c r="R142" s="31"/>
      <c r="S142" s="11"/>
    </row>
    <row r="143" spans="1:19" s="10" customFormat="1" ht="12">
      <c r="A143" s="10" t="s">
        <v>288</v>
      </c>
      <c r="C143" s="11"/>
      <c r="D143" s="11" t="s">
        <v>289</v>
      </c>
      <c r="E143" s="11"/>
      <c r="F143" s="11"/>
      <c r="G143" s="11" t="s">
        <v>233</v>
      </c>
      <c r="H143" s="11"/>
      <c r="I143" s="11">
        <v>1</v>
      </c>
      <c r="J143" s="11" t="s">
        <v>25</v>
      </c>
      <c r="K143" s="13"/>
      <c r="L143" s="13">
        <f>SUM(K143*I143)</f>
        <v>0</v>
      </c>
      <c r="M143" s="11"/>
      <c r="N143" s="24"/>
      <c r="O143" s="23"/>
      <c r="P143" s="23"/>
      <c r="Q143" s="30"/>
      <c r="R143" s="31"/>
      <c r="S143" s="11"/>
    </row>
    <row r="144" spans="1:19" s="10" customFormat="1" ht="12">
      <c r="A144" s="10" t="s">
        <v>51</v>
      </c>
      <c r="C144" s="11"/>
      <c r="D144" s="11" t="s">
        <v>290</v>
      </c>
      <c r="E144" s="11"/>
      <c r="F144" s="11"/>
      <c r="G144" s="11" t="s">
        <v>92</v>
      </c>
      <c r="H144" s="48">
        <v>9548</v>
      </c>
      <c r="I144" s="11">
        <v>1</v>
      </c>
      <c r="J144" s="11" t="s">
        <v>25</v>
      </c>
      <c r="K144" s="39">
        <v>0.74</v>
      </c>
      <c r="L144" s="39">
        <f>SUM(K144*I144)</f>
        <v>0.74</v>
      </c>
      <c r="M144" s="11"/>
      <c r="N144" s="24"/>
      <c r="O144" s="23"/>
      <c r="P144" s="41"/>
      <c r="Q144" s="49"/>
      <c r="R144" s="31"/>
      <c r="S144" s="11"/>
    </row>
    <row r="145" spans="1:19" s="10" customFormat="1" ht="12">
      <c r="A145" s="16" t="s">
        <v>51</v>
      </c>
      <c r="B145" s="16"/>
      <c r="C145" s="16" t="s">
        <v>291</v>
      </c>
      <c r="D145" s="50" t="s">
        <v>292</v>
      </c>
      <c r="E145" s="16"/>
      <c r="F145" s="16"/>
      <c r="G145" s="16" t="s">
        <v>76</v>
      </c>
      <c r="H145" s="50" t="s">
        <v>293</v>
      </c>
      <c r="I145" s="16">
        <v>2</v>
      </c>
      <c r="J145" s="16" t="s">
        <v>25</v>
      </c>
      <c r="K145" s="51">
        <v>0.12902000000000002</v>
      </c>
      <c r="L145" s="36">
        <f>SUM(K145*I145)</f>
        <v>0.25804000000000005</v>
      </c>
      <c r="M145" s="41"/>
      <c r="N145" s="37"/>
      <c r="O145" s="37"/>
      <c r="P145" s="41"/>
      <c r="Q145" s="30"/>
      <c r="R145" s="31"/>
      <c r="S145" s="11"/>
    </row>
    <row r="146" spans="1:19" s="10" customFormat="1" ht="12">
      <c r="A146" s="10" t="s">
        <v>93</v>
      </c>
      <c r="C146" s="11" t="s">
        <v>294</v>
      </c>
      <c r="D146" s="11" t="s">
        <v>295</v>
      </c>
      <c r="E146" s="11"/>
      <c r="F146" s="11"/>
      <c r="G146" s="11" t="s">
        <v>145</v>
      </c>
      <c r="H146" s="11"/>
      <c r="I146" s="11">
        <v>1</v>
      </c>
      <c r="J146" s="11" t="s">
        <v>25</v>
      </c>
      <c r="K146" s="13">
        <v>0.2083</v>
      </c>
      <c r="L146" s="36">
        <f>SUM(K146*I146)</f>
        <v>0.2083</v>
      </c>
      <c r="M146" s="11"/>
      <c r="N146" s="24"/>
      <c r="O146" s="23"/>
      <c r="P146" s="23"/>
      <c r="Q146" s="30"/>
      <c r="R146" s="31"/>
      <c r="S146" s="11"/>
    </row>
    <row r="147" spans="1:19" s="10" customFormat="1" ht="12">
      <c r="A147" s="10" t="s">
        <v>93</v>
      </c>
      <c r="C147" s="11" t="s">
        <v>296</v>
      </c>
      <c r="D147" s="11" t="s">
        <v>297</v>
      </c>
      <c r="E147" s="11"/>
      <c r="F147" s="11"/>
      <c r="G147" s="11" t="s">
        <v>146</v>
      </c>
      <c r="H147" s="11" t="s">
        <v>298</v>
      </c>
      <c r="I147" s="11">
        <v>850</v>
      </c>
      <c r="J147" s="11" t="s">
        <v>299</v>
      </c>
      <c r="K147" s="13">
        <f>1.69/304.8</f>
        <v>0.00554461942257218</v>
      </c>
      <c r="L147" s="36">
        <f>SUM(K147*I147)</f>
        <v>4.71292650918635</v>
      </c>
      <c r="M147" s="11" t="s">
        <v>300</v>
      </c>
      <c r="N147" s="24"/>
      <c r="O147" s="23"/>
      <c r="P147" s="41"/>
      <c r="Q147" s="30"/>
      <c r="R147" s="31"/>
      <c r="S147" s="11"/>
    </row>
    <row r="148" spans="1:19" s="10" customFormat="1" ht="12">
      <c r="A148" s="10" t="s">
        <v>93</v>
      </c>
      <c r="C148" s="11" t="s">
        <v>301</v>
      </c>
      <c r="D148" s="11" t="s">
        <v>302</v>
      </c>
      <c r="E148" s="11" t="s">
        <v>303</v>
      </c>
      <c r="F148" s="11" t="s">
        <v>304</v>
      </c>
      <c r="G148" s="11" t="s">
        <v>146</v>
      </c>
      <c r="H148" s="11" t="s">
        <v>305</v>
      </c>
      <c r="I148" s="11">
        <v>230</v>
      </c>
      <c r="J148" s="11" t="s">
        <v>299</v>
      </c>
      <c r="K148" s="13">
        <f>29.12/30480</f>
        <v>0.0009553805774278221</v>
      </c>
      <c r="L148" s="13">
        <f>SUM(K148*I148)</f>
        <v>0.21973753280839903</v>
      </c>
      <c r="M148" s="11"/>
      <c r="N148" s="24"/>
      <c r="O148" s="23"/>
      <c r="P148" s="41"/>
      <c r="Q148" s="30"/>
      <c r="R148" s="31"/>
      <c r="S148" s="11"/>
    </row>
    <row r="149" spans="1:19" s="10" customFormat="1" ht="12">
      <c r="A149" s="10" t="s">
        <v>19</v>
      </c>
      <c r="C149" s="11" t="s">
        <v>306</v>
      </c>
      <c r="D149" s="11" t="s">
        <v>307</v>
      </c>
      <c r="E149" s="11" t="s">
        <v>233</v>
      </c>
      <c r="F149" s="11"/>
      <c r="G149" s="11" t="s">
        <v>233</v>
      </c>
      <c r="H149" s="11"/>
      <c r="I149" s="11">
        <v>1</v>
      </c>
      <c r="J149" s="11" t="s">
        <v>25</v>
      </c>
      <c r="K149" s="39">
        <v>45</v>
      </c>
      <c r="L149" s="39">
        <f>SUM(K149*I149)</f>
        <v>45</v>
      </c>
      <c r="M149" s="11"/>
      <c r="N149" s="24"/>
      <c r="O149" s="23"/>
      <c r="P149" s="23"/>
      <c r="Q149" s="30"/>
      <c r="R149" s="31"/>
      <c r="S149" s="11"/>
    </row>
    <row r="150" spans="1:19" s="10" customFormat="1" ht="12">
      <c r="A150" s="10" t="s">
        <v>19</v>
      </c>
      <c r="C150" s="11" t="s">
        <v>308</v>
      </c>
      <c r="D150" s="11" t="s">
        <v>309</v>
      </c>
      <c r="E150" s="16"/>
      <c r="F150" s="11"/>
      <c r="G150" s="11" t="s">
        <v>310</v>
      </c>
      <c r="H150" s="11"/>
      <c r="I150" s="11">
        <v>1</v>
      </c>
      <c r="J150" s="11" t="s">
        <v>25</v>
      </c>
      <c r="K150" s="39">
        <v>10</v>
      </c>
      <c r="L150" s="39">
        <f>SUM(K150*I150)</f>
        <v>10</v>
      </c>
      <c r="M150" s="11" t="s">
        <v>311</v>
      </c>
      <c r="N150" s="24"/>
      <c r="O150" s="23"/>
      <c r="P150" s="23"/>
      <c r="Q150" s="30"/>
      <c r="R150" s="31"/>
      <c r="S150" s="11"/>
    </row>
    <row r="151" spans="1:21" s="10" customFormat="1" ht="12">
      <c r="A151" s="10" t="s">
        <v>19</v>
      </c>
      <c r="C151" s="11" t="s">
        <v>312</v>
      </c>
      <c r="D151" s="11" t="s">
        <v>313</v>
      </c>
      <c r="E151" s="11"/>
      <c r="F151" s="11"/>
      <c r="G151" s="11" t="s">
        <v>314</v>
      </c>
      <c r="H151" s="11"/>
      <c r="I151" s="11">
        <v>1</v>
      </c>
      <c r="J151" s="11" t="s">
        <v>25</v>
      </c>
      <c r="K151" s="39">
        <v>0.5</v>
      </c>
      <c r="L151" s="39">
        <f>SUM(K151*I151)</f>
        <v>0.5</v>
      </c>
      <c r="M151" s="11"/>
      <c r="N151" s="24"/>
      <c r="O151" s="23"/>
      <c r="P151" s="23"/>
      <c r="Q151" s="30"/>
      <c r="R151" s="31"/>
      <c r="S151" s="11"/>
      <c r="U151" s="10" t="s">
        <v>315</v>
      </c>
    </row>
    <row r="152" spans="1:19" s="10" customFormat="1" ht="12">
      <c r="A152" s="10" t="s">
        <v>19</v>
      </c>
      <c r="C152" s="11"/>
      <c r="D152" s="11" t="s">
        <v>316</v>
      </c>
      <c r="E152" s="16"/>
      <c r="F152" s="11"/>
      <c r="G152" s="11" t="s">
        <v>41</v>
      </c>
      <c r="H152" s="11"/>
      <c r="I152" s="11">
        <v>1</v>
      </c>
      <c r="J152" s="11" t="s">
        <v>25</v>
      </c>
      <c r="K152" s="39">
        <v>8</v>
      </c>
      <c r="L152" s="39">
        <f>SUM(K152*I152)</f>
        <v>8</v>
      </c>
      <c r="M152" s="11"/>
      <c r="N152" s="24"/>
      <c r="O152" s="23"/>
      <c r="P152" s="52"/>
      <c r="Q152" s="30"/>
      <c r="R152" s="31"/>
      <c r="S152" s="11"/>
    </row>
    <row r="153" spans="1:19" s="10" customFormat="1" ht="12">
      <c r="A153" s="10" t="s">
        <v>19</v>
      </c>
      <c r="C153" s="11"/>
      <c r="D153" s="11" t="s">
        <v>317</v>
      </c>
      <c r="E153" s="16"/>
      <c r="F153" s="11"/>
      <c r="G153" s="11" t="s">
        <v>41</v>
      </c>
      <c r="H153" s="11"/>
      <c r="I153" s="11">
        <v>1</v>
      </c>
      <c r="J153" s="11" t="s">
        <v>25</v>
      </c>
      <c r="K153" s="39">
        <v>5</v>
      </c>
      <c r="L153" s="39">
        <f>SUM(K153*I153)</f>
        <v>5</v>
      </c>
      <c r="M153" s="11"/>
      <c r="N153" s="24"/>
      <c r="O153" s="23"/>
      <c r="P153" s="52"/>
      <c r="Q153" s="30"/>
      <c r="R153" s="31"/>
      <c r="S153" s="11"/>
    </row>
    <row r="154" spans="1:22" ht="12">
      <c r="A154" s="46" t="s">
        <v>127</v>
      </c>
      <c r="B154" s="53"/>
      <c r="C154" s="43" t="s">
        <v>318</v>
      </c>
      <c r="D154" s="16" t="s">
        <v>319</v>
      </c>
      <c r="E154" s="16"/>
      <c r="F154" s="16"/>
      <c r="G154" s="16" t="s">
        <v>260</v>
      </c>
      <c r="H154" s="16"/>
      <c r="I154" s="16">
        <v>1</v>
      </c>
      <c r="J154" s="16" t="s">
        <v>25</v>
      </c>
      <c r="K154" s="39">
        <f>'Prelim Costed BOM'!L9</f>
        <v>0</v>
      </c>
      <c r="L154" s="39">
        <f>SUM(K154*I154)</f>
        <v>0</v>
      </c>
      <c r="M154" s="16"/>
      <c r="N154" s="24"/>
      <c r="O154" s="41"/>
      <c r="P154" s="41"/>
      <c r="Q154" s="44"/>
      <c r="R154" s="45"/>
      <c r="S154" s="16"/>
      <c r="T154" s="46"/>
      <c r="U154" s="46"/>
      <c r="V154" s="46"/>
    </row>
    <row r="155" spans="1:19" ht="12">
      <c r="A155" s="10" t="s">
        <v>320</v>
      </c>
      <c r="B155" s="10"/>
      <c r="C155" s="11" t="s">
        <v>321</v>
      </c>
      <c r="D155" s="11" t="s">
        <v>322</v>
      </c>
      <c r="E155" s="11"/>
      <c r="F155" s="11"/>
      <c r="G155" s="11" t="s">
        <v>323</v>
      </c>
      <c r="H155" s="11"/>
      <c r="I155" s="11">
        <v>5</v>
      </c>
      <c r="J155" s="11" t="s">
        <v>25</v>
      </c>
      <c r="K155" s="13">
        <f>'Sub-Assemblies'!L3</f>
        <v>9.17425721784777</v>
      </c>
      <c r="L155" s="39">
        <f>SUM(K155*I155)</f>
        <v>45.8712860892388</v>
      </c>
      <c r="M155" s="20"/>
      <c r="N155" s="54"/>
      <c r="O155" s="41"/>
      <c r="P155" s="41"/>
      <c r="Q155" s="55"/>
      <c r="R155" s="31"/>
      <c r="S155" s="20"/>
    </row>
    <row r="156" spans="1:19" ht="12">
      <c r="A156" s="10" t="s">
        <v>320</v>
      </c>
      <c r="C156" s="20" t="s">
        <v>324</v>
      </c>
      <c r="D156" s="56" t="s">
        <v>325</v>
      </c>
      <c r="E156" s="20"/>
      <c r="F156" s="20"/>
      <c r="G156" s="11" t="s">
        <v>233</v>
      </c>
      <c r="H156" s="20"/>
      <c r="I156" s="20">
        <v>1</v>
      </c>
      <c r="J156" s="20" t="s">
        <v>25</v>
      </c>
      <c r="K156" s="13">
        <f>'Sub-Assemblies'!L20</f>
        <v>2.92197060367454</v>
      </c>
      <c r="L156" s="39">
        <f>SUM(K156*I156)</f>
        <v>2.92197060367454</v>
      </c>
      <c r="M156" s="20"/>
      <c r="N156" s="54"/>
      <c r="O156" s="57"/>
      <c r="P156" s="57"/>
      <c r="Q156" s="55"/>
      <c r="R156" s="58"/>
      <c r="S156" s="20"/>
    </row>
    <row r="157" spans="1:19" ht="12">
      <c r="A157" s="10" t="s">
        <v>320</v>
      </c>
      <c r="C157" s="20" t="s">
        <v>326</v>
      </c>
      <c r="D157" s="56" t="s">
        <v>327</v>
      </c>
      <c r="E157" s="20"/>
      <c r="F157" s="20"/>
      <c r="G157" s="11" t="s">
        <v>233</v>
      </c>
      <c r="H157" s="20"/>
      <c r="I157" s="20">
        <v>1</v>
      </c>
      <c r="J157" s="20" t="s">
        <v>25</v>
      </c>
      <c r="K157" s="13">
        <f>'Sub-Assemblies'!L31</f>
        <v>6.01291317585302</v>
      </c>
      <c r="L157" s="39">
        <f>SUM(K157*I157)</f>
        <v>6.01291317585302</v>
      </c>
      <c r="M157" s="20"/>
      <c r="N157" s="54"/>
      <c r="O157" s="57"/>
      <c r="P157" s="57"/>
      <c r="Q157" s="55"/>
      <c r="R157" s="58"/>
      <c r="S157" s="20"/>
    </row>
    <row r="158" spans="1:19" ht="12">
      <c r="A158" s="10" t="s">
        <v>320</v>
      </c>
      <c r="C158" s="20" t="s">
        <v>328</v>
      </c>
      <c r="D158" s="56" t="s">
        <v>329</v>
      </c>
      <c r="E158" s="20"/>
      <c r="F158" s="20"/>
      <c r="G158" s="11" t="s">
        <v>233</v>
      </c>
      <c r="H158" s="20"/>
      <c r="I158" s="20">
        <v>1</v>
      </c>
      <c r="J158" s="20" t="s">
        <v>25</v>
      </c>
      <c r="K158" s="13">
        <f>'Sub-Assemblies'!L42</f>
        <v>2.73227041338583</v>
      </c>
      <c r="L158" s="39">
        <f>SUM(K158*I158)</f>
        <v>2.73227041338583</v>
      </c>
      <c r="M158" s="20"/>
      <c r="N158" s="54"/>
      <c r="O158" s="57"/>
      <c r="P158" s="57"/>
      <c r="Q158" s="55"/>
      <c r="R158" s="58"/>
      <c r="S158" s="20"/>
    </row>
    <row r="159" spans="1:19" ht="12">
      <c r="A159" s="10" t="s">
        <v>320</v>
      </c>
      <c r="C159" s="20" t="s">
        <v>330</v>
      </c>
      <c r="D159" s="56" t="s">
        <v>331</v>
      </c>
      <c r="E159" s="20"/>
      <c r="F159" s="20"/>
      <c r="G159" s="11" t="s">
        <v>233</v>
      </c>
      <c r="H159" s="20"/>
      <c r="I159" s="20">
        <v>1</v>
      </c>
      <c r="J159" s="20" t="s">
        <v>25</v>
      </c>
      <c r="K159" s="13">
        <f>'Sub-Assemblies'!L53</f>
        <v>4.44153036745407</v>
      </c>
      <c r="L159" s="39">
        <f>SUM(K159*I159)</f>
        <v>4.44153036745407</v>
      </c>
      <c r="M159" s="20"/>
      <c r="N159" s="54"/>
      <c r="O159" s="57"/>
      <c r="P159" s="57"/>
      <c r="Q159" s="55"/>
      <c r="R159" s="58"/>
      <c r="S159" s="20"/>
    </row>
    <row r="160" spans="1:19" ht="12">
      <c r="A160" s="10" t="s">
        <v>320</v>
      </c>
      <c r="C160" s="20" t="s">
        <v>332</v>
      </c>
      <c r="D160" s="56" t="s">
        <v>333</v>
      </c>
      <c r="E160" s="20"/>
      <c r="F160" s="20"/>
      <c r="G160" s="11" t="s">
        <v>233</v>
      </c>
      <c r="H160" s="20"/>
      <c r="I160" s="16">
        <v>1</v>
      </c>
      <c r="J160" s="20" t="s">
        <v>25</v>
      </c>
      <c r="K160" s="13">
        <f>'Sub-Assemblies'!L64</f>
        <v>9.47746498687664</v>
      </c>
      <c r="L160" s="39">
        <f>SUM(K160*I160)</f>
        <v>9.47746498687664</v>
      </c>
      <c r="M160" s="20"/>
      <c r="N160" s="54"/>
      <c r="O160" s="57"/>
      <c r="P160" s="57"/>
      <c r="Q160" s="55"/>
      <c r="R160" s="58"/>
      <c r="S160" s="20"/>
    </row>
    <row r="161" spans="1:19" ht="12">
      <c r="A161" s="10" t="s">
        <v>320</v>
      </c>
      <c r="C161" s="20" t="s">
        <v>334</v>
      </c>
      <c r="D161" s="20" t="s">
        <v>335</v>
      </c>
      <c r="E161" s="20"/>
      <c r="F161" s="20"/>
      <c r="G161" s="11" t="s">
        <v>233</v>
      </c>
      <c r="H161" s="20"/>
      <c r="I161" s="20">
        <v>1</v>
      </c>
      <c r="J161" s="20" t="s">
        <v>25</v>
      </c>
      <c r="K161" s="13">
        <f>'Sub-Assemblies'!L71</f>
        <v>1.5831698425196898</v>
      </c>
      <c r="L161" s="36">
        <f>SUM(K161*I161)</f>
        <v>1.5831698425196898</v>
      </c>
      <c r="M161" s="20"/>
      <c r="N161" s="54"/>
      <c r="O161" s="57"/>
      <c r="P161" s="57"/>
      <c r="Q161" s="55"/>
      <c r="R161" s="58"/>
      <c r="S161" s="20"/>
    </row>
    <row r="162" spans="1:19" ht="12">
      <c r="A162" s="10" t="s">
        <v>320</v>
      </c>
      <c r="C162" s="20" t="s">
        <v>336</v>
      </c>
      <c r="D162" s="20" t="s">
        <v>337</v>
      </c>
      <c r="E162" s="20"/>
      <c r="F162" s="20"/>
      <c r="G162" s="11" t="s">
        <v>233</v>
      </c>
      <c r="H162" s="20"/>
      <c r="I162" s="20">
        <v>1</v>
      </c>
      <c r="J162" s="20" t="s">
        <v>25</v>
      </c>
      <c r="K162" s="13">
        <f>'Sub-Assemblies'!L79</f>
        <v>1.5560680052493399</v>
      </c>
      <c r="L162" s="36">
        <f>SUM(K162*I162)</f>
        <v>1.5560680052493399</v>
      </c>
      <c r="M162" s="20"/>
      <c r="N162" s="54"/>
      <c r="O162" s="57"/>
      <c r="P162" s="57"/>
      <c r="Q162" s="55"/>
      <c r="R162" s="58"/>
      <c r="S162" s="20"/>
    </row>
    <row r="163" spans="1:19" ht="12">
      <c r="A163" s="10" t="s">
        <v>320</v>
      </c>
      <c r="C163" s="20" t="s">
        <v>338</v>
      </c>
      <c r="D163" s="20" t="s">
        <v>339</v>
      </c>
      <c r="E163" s="20"/>
      <c r="F163" s="20"/>
      <c r="G163" s="11" t="s">
        <v>233</v>
      </c>
      <c r="H163" s="20"/>
      <c r="I163" s="20">
        <v>1</v>
      </c>
      <c r="J163" s="20" t="s">
        <v>25</v>
      </c>
      <c r="K163" s="13">
        <f>'Sub-Assemblies'!L87</f>
        <v>1.58673572178478</v>
      </c>
      <c r="L163" s="36">
        <f>SUM(K163*I163)</f>
        <v>1.58673572178478</v>
      </c>
      <c r="M163" s="20"/>
      <c r="N163" s="54"/>
      <c r="O163" s="57"/>
      <c r="P163" s="57"/>
      <c r="Q163" s="55"/>
      <c r="R163" s="58"/>
      <c r="S163" s="20"/>
    </row>
    <row r="164" spans="1:19" s="10" customFormat="1" ht="12">
      <c r="A164" s="10" t="s">
        <v>320</v>
      </c>
      <c r="C164" s="11" t="s">
        <v>340</v>
      </c>
      <c r="D164" s="11" t="s">
        <v>341</v>
      </c>
      <c r="E164" s="11"/>
      <c r="F164" s="11"/>
      <c r="G164" s="11" t="s">
        <v>233</v>
      </c>
      <c r="H164" s="20"/>
      <c r="I164" s="20">
        <v>1</v>
      </c>
      <c r="J164" s="20" t="s">
        <v>25</v>
      </c>
      <c r="K164" s="13">
        <f>'Sub-Assemblies'!L95</f>
        <v>2.49665</v>
      </c>
      <c r="L164" s="36">
        <f>SUM(K164*I164)</f>
        <v>2.49665</v>
      </c>
      <c r="M164" s="11"/>
      <c r="N164" s="24"/>
      <c r="O164" s="23"/>
      <c r="P164" s="57"/>
      <c r="Q164" s="30"/>
      <c r="R164" s="31"/>
      <c r="S164" s="11"/>
    </row>
    <row r="165" spans="1:19" s="10" customFormat="1" ht="12">
      <c r="A165" s="10" t="s">
        <v>320</v>
      </c>
      <c r="C165" s="11" t="s">
        <v>342</v>
      </c>
      <c r="D165" s="11" t="s">
        <v>343</v>
      </c>
      <c r="E165" s="11"/>
      <c r="F165" s="11"/>
      <c r="G165" s="11" t="s">
        <v>233</v>
      </c>
      <c r="H165" s="20"/>
      <c r="I165" s="20">
        <v>1</v>
      </c>
      <c r="J165" s="20" t="s">
        <v>25</v>
      </c>
      <c r="K165" s="13">
        <f>'Sub-Assemblies'!L100</f>
        <v>2.17785</v>
      </c>
      <c r="L165" s="36">
        <f>SUM(K165*I165)</f>
        <v>2.17785</v>
      </c>
      <c r="M165" s="11"/>
      <c r="N165" s="24"/>
      <c r="O165" s="23"/>
      <c r="P165" s="57"/>
      <c r="Q165" s="30"/>
      <c r="R165" s="31"/>
      <c r="S165" s="11"/>
    </row>
    <row r="166" spans="1:19" ht="12">
      <c r="A166" s="10" t="s">
        <v>320</v>
      </c>
      <c r="C166" s="20" t="s">
        <v>344</v>
      </c>
      <c r="D166" s="20" t="s">
        <v>345</v>
      </c>
      <c r="E166" s="20"/>
      <c r="F166" s="20"/>
      <c r="G166" s="11" t="s">
        <v>233</v>
      </c>
      <c r="H166" s="20"/>
      <c r="I166" s="20">
        <v>1</v>
      </c>
      <c r="J166" s="20" t="s">
        <v>25</v>
      </c>
      <c r="K166" s="13">
        <f>'Sub-Assemblies'!L105</f>
        <v>2.75825095800525</v>
      </c>
      <c r="L166" s="36">
        <f>SUM(K166*I166)</f>
        <v>2.75825095800525</v>
      </c>
      <c r="M166" s="20"/>
      <c r="N166" s="54"/>
      <c r="O166" s="57"/>
      <c r="P166" s="57"/>
      <c r="Q166" s="55"/>
      <c r="R166" s="58"/>
      <c r="S166" s="20"/>
    </row>
    <row r="167" spans="1:19" ht="12">
      <c r="A167" s="10"/>
      <c r="B167" s="37"/>
      <c r="C167" s="16"/>
      <c r="D167" s="43"/>
      <c r="E167" s="20"/>
      <c r="F167" s="20"/>
      <c r="G167" s="11"/>
      <c r="H167" s="20"/>
      <c r="I167" s="20"/>
      <c r="J167" s="20"/>
      <c r="K167" s="13"/>
      <c r="L167" s="13"/>
      <c r="M167" s="20"/>
      <c r="N167" s="54"/>
      <c r="O167" s="57"/>
      <c r="P167" s="57"/>
      <c r="Q167" s="55"/>
      <c r="R167" s="58"/>
      <c r="S167" s="20"/>
    </row>
    <row r="168" spans="1:19" ht="12">
      <c r="A168" s="10"/>
      <c r="C168" s="20"/>
      <c r="D168" s="16"/>
      <c r="E168" s="20"/>
      <c r="F168" s="20"/>
      <c r="G168" s="11"/>
      <c r="H168" s="20"/>
      <c r="I168" s="20"/>
      <c r="J168" s="20"/>
      <c r="K168" s="13"/>
      <c r="L168" s="13"/>
      <c r="M168" s="20"/>
      <c r="N168" s="54"/>
      <c r="O168" s="57"/>
      <c r="P168" s="57"/>
      <c r="Q168" s="55"/>
      <c r="R168" s="58"/>
      <c r="S168" s="20"/>
    </row>
    <row r="169" spans="1:19" ht="12">
      <c r="A169" s="10"/>
      <c r="B169" s="10"/>
      <c r="C169" s="11"/>
      <c r="D169" s="16"/>
      <c r="E169" s="11"/>
      <c r="F169" s="11"/>
      <c r="G169" s="11"/>
      <c r="H169" s="11"/>
      <c r="I169" s="11"/>
      <c r="J169" s="11"/>
      <c r="K169" s="13"/>
      <c r="L169" s="13"/>
      <c r="M169" s="20"/>
      <c r="N169" s="54"/>
      <c r="O169" s="57"/>
      <c r="P169" s="57"/>
      <c r="Q169" s="55"/>
      <c r="R169" s="58"/>
      <c r="S169" s="20"/>
    </row>
    <row r="170" spans="1:12" ht="1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59"/>
      <c r="L170" s="59"/>
    </row>
    <row r="171" ht="12">
      <c r="L171" s="59"/>
    </row>
    <row r="172" ht="12">
      <c r="L172" s="60">
        <f>SUM(L2:L170)</f>
        <v>959.907249920322</v>
      </c>
    </row>
    <row r="173" ht="12">
      <c r="L173" s="59"/>
    </row>
    <row r="174" ht="12">
      <c r="L174" s="59"/>
    </row>
    <row r="175" spans="1:16" ht="12">
      <c r="A175" s="56"/>
      <c r="I175" s="56"/>
      <c r="L175" s="61"/>
      <c r="P175" s="62"/>
    </row>
    <row r="176" spans="1:12" ht="1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59"/>
      <c r="L176" s="59"/>
    </row>
    <row r="177" spans="1:16" ht="1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59"/>
      <c r="L177" s="59"/>
      <c r="P177" s="62"/>
    </row>
    <row r="178" ht="12">
      <c r="L178" s="59"/>
    </row>
    <row r="179" ht="12">
      <c r="L179" s="63" t="s">
        <v>346</v>
      </c>
    </row>
    <row r="180" ht="12">
      <c r="L180" s="64" t="s">
        <v>347</v>
      </c>
    </row>
    <row r="181" spans="4:12" ht="12">
      <c r="D181" s="10"/>
      <c r="L181" s="65" t="s">
        <v>348</v>
      </c>
    </row>
    <row r="216" ht="13.5"/>
    <row r="217" ht="13.5"/>
    <row r="264" ht="13.5"/>
    <row r="265" ht="13.5"/>
    <row r="270" ht="13.5"/>
    <row r="271" ht="13.5"/>
    <row r="272" ht="13.5"/>
    <row r="273" ht="13.5"/>
    <row r="274" ht="13.5"/>
  </sheetData>
  <sheetProtection selectLockedCells="1" selectUnlockedCells="1"/>
  <printOptions/>
  <pageMargins left="0.75" right="0.75" top="1" bottom="1" header="0.5118055555555555" footer="0.5118055555555555"/>
  <pageSetup cellComments="atEnd" firstPageNumber="1" useFirstPageNumber="1" horizontalDpi="300" verticalDpi="300" orientation="landscape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O32" sqref="O32"/>
    </sheetView>
  </sheetViews>
  <sheetFormatPr defaultColWidth="11.00390625" defaultRowHeight="12.75"/>
  <cols>
    <col min="1" max="1" width="12.50390625" style="1" customWidth="1"/>
    <col min="2" max="2" width="9.50390625" style="1" customWidth="1"/>
    <col min="3" max="3" width="11.875" style="1" customWidth="1"/>
    <col min="4" max="4" width="73.125" style="1" customWidth="1"/>
    <col min="5" max="5" width="7.625" style="1" customWidth="1"/>
    <col min="6" max="6" width="7.125" style="1" customWidth="1"/>
    <col min="7" max="7" width="16.50390625" style="1" customWidth="1"/>
    <col min="8" max="8" width="14.875" style="1" customWidth="1"/>
    <col min="9" max="9" width="10.50390625" style="1" customWidth="1"/>
    <col min="10" max="10" width="5.625" style="1" customWidth="1"/>
    <col min="11" max="11" width="11.00390625" style="1" customWidth="1"/>
    <col min="12" max="12" width="14.00390625" style="1" customWidth="1"/>
    <col min="13" max="13" width="11.00390625" style="1" customWidth="1"/>
    <col min="14" max="14" width="9.625" style="2" customWidth="1"/>
    <col min="15" max="15" width="13.50390625" style="3" customWidth="1"/>
    <col min="16" max="16" width="18.625" style="3" customWidth="1"/>
    <col min="17" max="17" width="14.00390625" style="4" customWidth="1"/>
    <col min="18" max="18" width="20.125" style="5" customWidth="1"/>
    <col min="19" max="20" width="10.75390625" style="1" customWidth="1"/>
    <col min="21" max="21" width="20.25390625" style="1" customWidth="1"/>
    <col min="22" max="16384" width="10.75390625" style="1" customWidth="1"/>
  </cols>
  <sheetData>
    <row r="1" spans="1:24" s="10" customFormat="1" ht="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8" t="s">
        <v>14</v>
      </c>
      <c r="P1" s="8" t="s">
        <v>15</v>
      </c>
      <c r="Q1" s="9" t="s">
        <v>16</v>
      </c>
      <c r="R1" s="9" t="s">
        <v>17</v>
      </c>
      <c r="S1" s="6"/>
      <c r="T1" s="6"/>
      <c r="U1" s="6" t="s">
        <v>18</v>
      </c>
      <c r="V1" s="6"/>
      <c r="W1" s="6"/>
      <c r="X1" s="6"/>
    </row>
    <row r="2" spans="1:21" s="10" customFormat="1" ht="12">
      <c r="A2" s="10" t="s">
        <v>258</v>
      </c>
      <c r="C2" s="20"/>
      <c r="D2" s="11" t="s">
        <v>259</v>
      </c>
      <c r="E2" s="11"/>
      <c r="F2" s="11"/>
      <c r="G2" s="11" t="s">
        <v>260</v>
      </c>
      <c r="H2" s="11"/>
      <c r="I2" s="11">
        <v>1</v>
      </c>
      <c r="J2" s="11" t="s">
        <v>25</v>
      </c>
      <c r="K2" s="13">
        <v>1</v>
      </c>
      <c r="L2" s="13">
        <f>SUM(K2*I2)</f>
        <v>1</v>
      </c>
      <c r="M2" s="11"/>
      <c r="N2" s="24"/>
      <c r="O2" s="23"/>
      <c r="P2" s="23"/>
      <c r="Q2" s="30"/>
      <c r="R2" s="31"/>
      <c r="S2" s="11"/>
      <c r="U2" s="47" t="s">
        <v>261</v>
      </c>
    </row>
    <row r="3" spans="1:21" s="10" customFormat="1" ht="12">
      <c r="A3" s="10" t="s">
        <v>258</v>
      </c>
      <c r="C3" s="20" t="s">
        <v>262</v>
      </c>
      <c r="D3" s="11" t="s">
        <v>263</v>
      </c>
      <c r="E3" s="11"/>
      <c r="F3" s="11"/>
      <c r="G3" s="11" t="s">
        <v>260</v>
      </c>
      <c r="H3" s="11"/>
      <c r="I3" s="11">
        <v>1</v>
      </c>
      <c r="J3" s="11" t="s">
        <v>25</v>
      </c>
      <c r="K3" s="13">
        <v>1</v>
      </c>
      <c r="L3" s="13">
        <f>SUM(K3*I3)</f>
        <v>1</v>
      </c>
      <c r="M3" s="11"/>
      <c r="N3" s="24"/>
      <c r="O3" s="23"/>
      <c r="P3" s="23"/>
      <c r="Q3" s="30"/>
      <c r="R3" s="31"/>
      <c r="S3" s="11"/>
      <c r="U3" s="47" t="s">
        <v>261</v>
      </c>
    </row>
    <row r="4" spans="1:19" s="10" customFormat="1" ht="12">
      <c r="A4" s="10" t="s">
        <v>258</v>
      </c>
      <c r="C4" s="11" t="s">
        <v>264</v>
      </c>
      <c r="D4" s="11" t="s">
        <v>265</v>
      </c>
      <c r="E4" s="11"/>
      <c r="F4" s="11"/>
      <c r="G4" s="11" t="s">
        <v>266</v>
      </c>
      <c r="H4" s="11"/>
      <c r="I4" s="11">
        <v>1</v>
      </c>
      <c r="J4" s="11" t="s">
        <v>25</v>
      </c>
      <c r="K4" s="13">
        <v>4.77</v>
      </c>
      <c r="L4" s="13">
        <f>SUM(K4*I4)</f>
        <v>4.77</v>
      </c>
      <c r="M4" s="11"/>
      <c r="N4" s="24"/>
      <c r="O4" s="23"/>
      <c r="P4" s="23"/>
      <c r="Q4" s="30"/>
      <c r="R4" s="31"/>
      <c r="S4" s="11"/>
    </row>
    <row r="5" spans="1:19" s="10" customFormat="1" ht="12">
      <c r="A5" s="10" t="s">
        <v>258</v>
      </c>
      <c r="C5" s="11" t="s">
        <v>267</v>
      </c>
      <c r="D5" s="11" t="s">
        <v>268</v>
      </c>
      <c r="E5" s="11"/>
      <c r="F5" s="11"/>
      <c r="G5" s="11" t="s">
        <v>266</v>
      </c>
      <c r="H5" s="11"/>
      <c r="I5" s="11">
        <v>1</v>
      </c>
      <c r="J5" s="11" t="s">
        <v>25</v>
      </c>
      <c r="K5" s="39">
        <v>20</v>
      </c>
      <c r="L5" s="39">
        <f>SUM(K5*I5)</f>
        <v>20</v>
      </c>
      <c r="M5" s="11"/>
      <c r="N5" s="24"/>
      <c r="O5" s="23"/>
      <c r="P5" s="23"/>
      <c r="Q5" s="30"/>
      <c r="R5" s="31"/>
      <c r="S5" s="11"/>
    </row>
    <row r="6" spans="1:19" s="10" customFormat="1" ht="12">
      <c r="A6" s="10" t="s">
        <v>258</v>
      </c>
      <c r="C6" s="11" t="s">
        <v>269</v>
      </c>
      <c r="D6" s="11" t="s">
        <v>270</v>
      </c>
      <c r="E6" s="11"/>
      <c r="F6" s="11"/>
      <c r="G6" s="11" t="s">
        <v>260</v>
      </c>
      <c r="H6" s="11"/>
      <c r="I6" s="11">
        <v>2</v>
      </c>
      <c r="J6" s="11" t="s">
        <v>25</v>
      </c>
      <c r="K6" s="13"/>
      <c r="L6" s="13">
        <f>SUM(K6*I6)</f>
        <v>0</v>
      </c>
      <c r="M6" s="11"/>
      <c r="N6" s="24"/>
      <c r="O6" s="23"/>
      <c r="P6" s="23"/>
      <c r="Q6" s="30"/>
      <c r="R6" s="31"/>
      <c r="S6" s="11"/>
    </row>
    <row r="7" spans="1:19" s="10" customFormat="1" ht="12">
      <c r="A7" s="10" t="s">
        <v>258</v>
      </c>
      <c r="C7" s="11" t="s">
        <v>271</v>
      </c>
      <c r="D7" s="11" t="s">
        <v>272</v>
      </c>
      <c r="E7" s="11"/>
      <c r="F7" s="11"/>
      <c r="G7" s="11" t="s">
        <v>260</v>
      </c>
      <c r="H7" s="11"/>
      <c r="I7" s="11">
        <v>1</v>
      </c>
      <c r="J7" s="11" t="s">
        <v>25</v>
      </c>
      <c r="K7" s="13"/>
      <c r="L7" s="13"/>
      <c r="M7" s="11"/>
      <c r="N7" s="24"/>
      <c r="O7" s="23"/>
      <c r="P7" s="23"/>
      <c r="Q7" s="30"/>
      <c r="R7" s="31"/>
      <c r="S7" s="11"/>
    </row>
    <row r="8" spans="1:19" s="10" customFormat="1" ht="12">
      <c r="A8" s="10" t="s">
        <v>258</v>
      </c>
      <c r="C8" s="11"/>
      <c r="D8" s="11" t="s">
        <v>273</v>
      </c>
      <c r="E8" s="11"/>
      <c r="F8" s="11"/>
      <c r="G8" s="11"/>
      <c r="H8" s="11"/>
      <c r="I8" s="11">
        <v>1</v>
      </c>
      <c r="J8" s="11" t="s">
        <v>25</v>
      </c>
      <c r="K8" s="13"/>
      <c r="L8" s="13"/>
      <c r="M8" s="11"/>
      <c r="N8" s="24"/>
      <c r="O8" s="23"/>
      <c r="P8" s="23"/>
      <c r="Q8" s="30"/>
      <c r="R8" s="31"/>
      <c r="S8" s="11"/>
    </row>
    <row r="9" spans="1:19" s="10" customFormat="1" ht="12">
      <c r="A9" s="10" t="s">
        <v>258</v>
      </c>
      <c r="C9" s="11"/>
      <c r="D9" s="11" t="s">
        <v>274</v>
      </c>
      <c r="E9" s="11"/>
      <c r="F9" s="11"/>
      <c r="G9" s="11"/>
      <c r="H9" s="11"/>
      <c r="I9" s="11">
        <v>1</v>
      </c>
      <c r="J9" s="11" t="s">
        <v>25</v>
      </c>
      <c r="K9" s="13"/>
      <c r="L9" s="13"/>
      <c r="M9" s="11"/>
      <c r="N9" s="24"/>
      <c r="O9" s="23"/>
      <c r="P9" s="23"/>
      <c r="Q9" s="30"/>
      <c r="R9" s="31"/>
      <c r="S9" s="11"/>
    </row>
    <row r="10" spans="1:19" s="10" customFormat="1" ht="12">
      <c r="A10" s="10" t="s">
        <v>258</v>
      </c>
      <c r="C10" s="11"/>
      <c r="D10" s="11" t="s">
        <v>275</v>
      </c>
      <c r="E10" s="11"/>
      <c r="F10" s="11"/>
      <c r="G10" s="11"/>
      <c r="H10" s="11"/>
      <c r="I10" s="11">
        <v>1</v>
      </c>
      <c r="J10" s="11" t="s">
        <v>25</v>
      </c>
      <c r="K10" s="13"/>
      <c r="L10" s="13"/>
      <c r="M10" s="11"/>
      <c r="N10" s="24"/>
      <c r="O10" s="23"/>
      <c r="P10" s="23"/>
      <c r="Q10" s="30"/>
      <c r="R10" s="31"/>
      <c r="S10" s="11"/>
    </row>
    <row r="11" spans="1:19" s="10" customFormat="1" ht="12">
      <c r="A11" s="10" t="s">
        <v>258</v>
      </c>
      <c r="C11" s="11"/>
      <c r="D11" s="11" t="s">
        <v>349</v>
      </c>
      <c r="E11" s="11"/>
      <c r="F11" s="11"/>
      <c r="G11" s="11" t="s">
        <v>350</v>
      </c>
      <c r="H11" s="11"/>
      <c r="I11" s="11">
        <v>1</v>
      </c>
      <c r="J11" s="11" t="s">
        <v>25</v>
      </c>
      <c r="K11" s="13"/>
      <c r="L11" s="13"/>
      <c r="M11" s="11"/>
      <c r="N11" s="24"/>
      <c r="O11" s="23"/>
      <c r="P11" s="23"/>
      <c r="Q11" s="30"/>
      <c r="R11" s="31"/>
      <c r="S11" s="11"/>
    </row>
    <row r="12" spans="1:19" s="10" customFormat="1" ht="12">
      <c r="A12" s="10" t="s">
        <v>258</v>
      </c>
      <c r="C12" s="11" t="s">
        <v>276</v>
      </c>
      <c r="D12" s="11" t="s">
        <v>277</v>
      </c>
      <c r="E12" s="11"/>
      <c r="F12" s="11"/>
      <c r="G12" s="11"/>
      <c r="H12" s="11"/>
      <c r="I12" s="11"/>
      <c r="J12" s="11"/>
      <c r="K12" s="13"/>
      <c r="L12" s="13"/>
      <c r="M12" s="11"/>
      <c r="N12" s="24"/>
      <c r="O12" s="23"/>
      <c r="P12" s="23"/>
      <c r="Q12" s="30"/>
      <c r="R12" s="31"/>
      <c r="S12" s="11"/>
    </row>
    <row r="13" spans="1:19" s="10" customFormat="1" ht="12">
      <c r="A13" s="10" t="s">
        <v>278</v>
      </c>
      <c r="C13" s="11" t="s">
        <v>279</v>
      </c>
      <c r="D13" s="11" t="s">
        <v>280</v>
      </c>
      <c r="E13" s="11"/>
      <c r="F13" s="11"/>
      <c r="G13" s="11" t="s">
        <v>260</v>
      </c>
      <c r="H13" s="11"/>
      <c r="I13" s="11">
        <v>1</v>
      </c>
      <c r="J13" s="11" t="s">
        <v>25</v>
      </c>
      <c r="K13" s="13">
        <v>0.30000000000000004</v>
      </c>
      <c r="L13" s="13">
        <f>SUM(K13*I13)</f>
        <v>0.30000000000000004</v>
      </c>
      <c r="M13" s="11"/>
      <c r="N13" s="24"/>
      <c r="O13" s="23"/>
      <c r="P13" s="23"/>
      <c r="Q13" s="30"/>
      <c r="R13" s="31"/>
      <c r="S13" s="11"/>
    </row>
    <row r="14" spans="1:19" s="10" customFormat="1" ht="12">
      <c r="A14" s="10" t="s">
        <v>278</v>
      </c>
      <c r="C14" s="11" t="s">
        <v>281</v>
      </c>
      <c r="D14" s="11" t="s">
        <v>282</v>
      </c>
      <c r="E14" s="11"/>
      <c r="F14" s="11"/>
      <c r="G14" s="11" t="s">
        <v>260</v>
      </c>
      <c r="H14" s="11"/>
      <c r="I14" s="11">
        <v>1</v>
      </c>
      <c r="J14" s="11" t="s">
        <v>25</v>
      </c>
      <c r="K14" s="13">
        <v>0.30000000000000004</v>
      </c>
      <c r="L14" s="13">
        <f>SUM(K14*I14)</f>
        <v>0.30000000000000004</v>
      </c>
      <c r="M14" s="11"/>
      <c r="N14" s="24"/>
      <c r="O14" s="23"/>
      <c r="P14" s="23"/>
      <c r="Q14" s="30"/>
      <c r="R14" s="31"/>
      <c r="S14" s="11"/>
    </row>
    <row r="15" spans="1:19" s="10" customFormat="1" ht="12">
      <c r="A15" s="10" t="s">
        <v>278</v>
      </c>
      <c r="C15" s="20" t="s">
        <v>283</v>
      </c>
      <c r="D15" s="11" t="s">
        <v>284</v>
      </c>
      <c r="E15" s="11"/>
      <c r="F15" s="11"/>
      <c r="G15" s="11"/>
      <c r="H15" s="11"/>
      <c r="I15" s="20">
        <v>1</v>
      </c>
      <c r="J15" s="11" t="s">
        <v>25</v>
      </c>
      <c r="K15" s="13">
        <v>1</v>
      </c>
      <c r="L15" s="13">
        <f>SUM(K15*I15)</f>
        <v>1</v>
      </c>
      <c r="M15" s="11"/>
      <c r="N15" s="24"/>
      <c r="O15" s="23"/>
      <c r="P15" s="23"/>
      <c r="Q15" s="30"/>
      <c r="R15" s="31"/>
      <c r="S15" s="11"/>
    </row>
    <row r="16" spans="1:19" s="10" customFormat="1" ht="12">
      <c r="A16" s="10" t="s">
        <v>278</v>
      </c>
      <c r="C16" s="20"/>
      <c r="D16" s="11" t="s">
        <v>285</v>
      </c>
      <c r="E16" s="11"/>
      <c r="F16" s="11"/>
      <c r="G16" s="11"/>
      <c r="H16" s="11"/>
      <c r="I16" s="11">
        <v>1</v>
      </c>
      <c r="J16" s="11" t="s">
        <v>25</v>
      </c>
      <c r="K16" s="13">
        <v>2</v>
      </c>
      <c r="L16" s="13">
        <f>SUM(K16*I16)</f>
        <v>2</v>
      </c>
      <c r="M16" s="11"/>
      <c r="N16" s="24"/>
      <c r="O16" s="23"/>
      <c r="P16" s="23"/>
      <c r="Q16" s="30"/>
      <c r="R16" s="31"/>
      <c r="S16" s="11"/>
    </row>
    <row r="17" spans="1:19" s="10" customFormat="1" ht="12">
      <c r="A17" s="10" t="s">
        <v>278</v>
      </c>
      <c r="C17" s="11" t="s">
        <v>286</v>
      </c>
      <c r="D17" s="11" t="s">
        <v>287</v>
      </c>
      <c r="E17" s="11"/>
      <c r="F17" s="11"/>
      <c r="G17" s="11"/>
      <c r="H17" s="11"/>
      <c r="I17" s="11">
        <v>1</v>
      </c>
      <c r="J17" s="11" t="s">
        <v>25</v>
      </c>
      <c r="K17" s="39">
        <v>5</v>
      </c>
      <c r="L17" s="39">
        <f>SUM(K17*I17)</f>
        <v>5</v>
      </c>
      <c r="M17" s="11"/>
      <c r="N17" s="24"/>
      <c r="O17" s="23"/>
      <c r="P17" s="23"/>
      <c r="Q17" s="30"/>
      <c r="R17" s="31"/>
      <c r="S17" s="11"/>
    </row>
    <row r="18" spans="1:19" s="10" customFormat="1" ht="12">
      <c r="A18" s="10" t="s">
        <v>288</v>
      </c>
      <c r="C18" s="11"/>
      <c r="D18" s="11" t="s">
        <v>289</v>
      </c>
      <c r="E18" s="11"/>
      <c r="F18" s="11"/>
      <c r="G18" s="11" t="s">
        <v>233</v>
      </c>
      <c r="H18" s="11"/>
      <c r="I18" s="11">
        <v>1</v>
      </c>
      <c r="J18" s="11" t="s">
        <v>25</v>
      </c>
      <c r="K18" s="13"/>
      <c r="L18" s="13">
        <f>SUM(K18*I18)</f>
        <v>0</v>
      </c>
      <c r="M18" s="11"/>
      <c r="N18" s="24"/>
      <c r="O18" s="23"/>
      <c r="P18" s="23"/>
      <c r="Q18" s="30"/>
      <c r="R18" s="31"/>
      <c r="S18" s="11"/>
    </row>
    <row r="19" spans="1:19" s="10" customFormat="1" ht="12">
      <c r="A19" s="10" t="s">
        <v>51</v>
      </c>
      <c r="C19" s="11"/>
      <c r="D19" s="11" t="s">
        <v>290</v>
      </c>
      <c r="E19" s="11"/>
      <c r="F19" s="11"/>
      <c r="G19" s="11" t="s">
        <v>92</v>
      </c>
      <c r="H19" s="48">
        <v>9548</v>
      </c>
      <c r="I19" s="11">
        <v>1</v>
      </c>
      <c r="J19" s="11" t="s">
        <v>25</v>
      </c>
      <c r="K19" s="39">
        <v>0.74</v>
      </c>
      <c r="L19" s="39">
        <f>SUM(K19*I19)</f>
        <v>0.74</v>
      </c>
      <c r="M19" s="11"/>
      <c r="N19" s="24"/>
      <c r="O19" s="23"/>
      <c r="P19" s="41"/>
      <c r="Q19" s="49"/>
      <c r="R19" s="31"/>
      <c r="S19" s="11"/>
    </row>
    <row r="20" spans="1:19" s="10" customFormat="1" ht="12">
      <c r="A20" s="10" t="s">
        <v>51</v>
      </c>
      <c r="C20" s="11"/>
      <c r="D20" s="19" t="s">
        <v>351</v>
      </c>
      <c r="E20" s="11"/>
      <c r="F20" s="11"/>
      <c r="G20" s="11" t="s">
        <v>352</v>
      </c>
      <c r="H20" s="20"/>
      <c r="I20" s="11">
        <v>1</v>
      </c>
      <c r="J20" s="11" t="s">
        <v>25</v>
      </c>
      <c r="K20" s="39">
        <v>30</v>
      </c>
      <c r="L20" s="39">
        <f>SUM(K20*I20)</f>
        <v>30</v>
      </c>
      <c r="M20" s="11"/>
      <c r="N20" s="24"/>
      <c r="O20" s="23"/>
      <c r="P20" s="23"/>
      <c r="Q20" s="30"/>
      <c r="R20" s="31"/>
      <c r="S20" s="11"/>
    </row>
    <row r="21" spans="1:21" s="10" customFormat="1" ht="12">
      <c r="A21" s="10" t="s">
        <v>51</v>
      </c>
      <c r="B21" s="6"/>
      <c r="C21" s="11" t="s">
        <v>53</v>
      </c>
      <c r="D21" s="11" t="s">
        <v>54</v>
      </c>
      <c r="E21" s="11" t="s">
        <v>55</v>
      </c>
      <c r="F21" s="11" t="s">
        <v>56</v>
      </c>
      <c r="G21" s="11" t="s">
        <v>55</v>
      </c>
      <c r="H21" s="11" t="s">
        <v>56</v>
      </c>
      <c r="I21" s="11">
        <v>1</v>
      </c>
      <c r="J21" s="11" t="s">
        <v>25</v>
      </c>
      <c r="K21" s="13">
        <v>85</v>
      </c>
      <c r="L21" s="13">
        <f>SUM(K21*I21)</f>
        <v>85</v>
      </c>
      <c r="M21" s="11" t="s">
        <v>353</v>
      </c>
      <c r="N21" s="24"/>
      <c r="O21" s="23"/>
      <c r="P21" s="23"/>
      <c r="Q21" s="30"/>
      <c r="R21" s="31"/>
      <c r="S21" s="11"/>
      <c r="U21" s="10" t="s">
        <v>354</v>
      </c>
    </row>
    <row r="22" spans="1:19" s="10" customFormat="1" ht="12">
      <c r="A22" s="10" t="s">
        <v>51</v>
      </c>
      <c r="C22" s="11" t="s">
        <v>355</v>
      </c>
      <c r="D22" s="11" t="s">
        <v>356</v>
      </c>
      <c r="E22" s="11"/>
      <c r="F22" s="11"/>
      <c r="G22" s="11" t="s">
        <v>357</v>
      </c>
      <c r="H22" s="11"/>
      <c r="I22" s="11">
        <v>1</v>
      </c>
      <c r="J22" s="11" t="s">
        <v>25</v>
      </c>
      <c r="K22" s="13">
        <v>28</v>
      </c>
      <c r="L22" s="13">
        <f>SUM(K22*I22)</f>
        <v>28</v>
      </c>
      <c r="M22" s="11"/>
      <c r="N22" s="24"/>
      <c r="O22" s="23"/>
      <c r="P22" s="23"/>
      <c r="Q22" s="30"/>
      <c r="R22" s="31"/>
      <c r="S22" s="11"/>
    </row>
    <row r="23" spans="3:19" s="10" customFormat="1" ht="12">
      <c r="C23" s="11"/>
      <c r="D23" s="11" t="s">
        <v>57</v>
      </c>
      <c r="E23" s="11"/>
      <c r="F23" s="11"/>
      <c r="G23" s="11"/>
      <c r="H23" s="11"/>
      <c r="I23" s="11">
        <v>1</v>
      </c>
      <c r="J23" s="11" t="s">
        <v>25</v>
      </c>
      <c r="K23" s="13">
        <v>44.25</v>
      </c>
      <c r="L23" s="13">
        <f>SUM(K23*I23)</f>
        <v>44.25</v>
      </c>
      <c r="M23" s="11"/>
      <c r="N23" s="24"/>
      <c r="O23" s="23"/>
      <c r="P23" s="23"/>
      <c r="Q23" s="30"/>
      <c r="R23" s="31"/>
      <c r="S23" s="11"/>
    </row>
    <row r="24" spans="1:19" s="10" customFormat="1" ht="12">
      <c r="A24" s="10" t="s">
        <v>51</v>
      </c>
      <c r="C24" s="11" t="s">
        <v>358</v>
      </c>
      <c r="D24" s="11" t="s">
        <v>359</v>
      </c>
      <c r="E24" s="11"/>
      <c r="F24" s="11"/>
      <c r="G24" s="11" t="s">
        <v>352</v>
      </c>
      <c r="H24" s="11"/>
      <c r="I24" s="11">
        <v>1</v>
      </c>
      <c r="J24" s="11" t="s">
        <v>25</v>
      </c>
      <c r="K24" s="13" t="s">
        <v>360</v>
      </c>
      <c r="L24" s="13" t="e">
        <f>SUM(K24*I24)</f>
        <v>#VALUE!</v>
      </c>
      <c r="M24" s="11"/>
      <c r="N24" s="24"/>
      <c r="O24" s="23"/>
      <c r="P24" s="23"/>
      <c r="Q24" s="30"/>
      <c r="R24" s="31"/>
      <c r="S24" s="11"/>
    </row>
    <row r="25" spans="1:19" s="10" customFormat="1" ht="12">
      <c r="A25" s="11" t="s">
        <v>51</v>
      </c>
      <c r="B25" s="20"/>
      <c r="C25" s="11" t="s">
        <v>361</v>
      </c>
      <c r="D25" s="11" t="s">
        <v>362</v>
      </c>
      <c r="E25" s="11" t="s">
        <v>363</v>
      </c>
      <c r="F25" s="11" t="s">
        <v>364</v>
      </c>
      <c r="G25" s="11" t="s">
        <v>76</v>
      </c>
      <c r="H25" s="11"/>
      <c r="I25" s="11">
        <v>1</v>
      </c>
      <c r="J25" s="11" t="s">
        <v>25</v>
      </c>
      <c r="K25" s="39">
        <v>0.93</v>
      </c>
      <c r="L25" s="39">
        <f>SUM(K25*I25)</f>
        <v>0.93</v>
      </c>
      <c r="M25" s="41"/>
      <c r="N25" s="37"/>
      <c r="O25" s="37"/>
      <c r="P25" s="41"/>
      <c r="Q25" s="30"/>
      <c r="R25" s="31"/>
      <c r="S25" s="11"/>
    </row>
    <row r="26" spans="1:19" s="10" customFormat="1" ht="12">
      <c r="A26" s="16" t="s">
        <v>51</v>
      </c>
      <c r="B26" s="16"/>
      <c r="C26" s="16" t="s">
        <v>291</v>
      </c>
      <c r="D26" s="50" t="s">
        <v>292</v>
      </c>
      <c r="E26" s="16"/>
      <c r="F26" s="16"/>
      <c r="G26" s="16" t="s">
        <v>76</v>
      </c>
      <c r="H26" s="50" t="s">
        <v>293</v>
      </c>
      <c r="I26" s="16">
        <v>2</v>
      </c>
      <c r="J26" s="16" t="s">
        <v>25</v>
      </c>
      <c r="K26" s="51">
        <v>0.12902000000000002</v>
      </c>
      <c r="L26" s="36">
        <f>SUM(K26*I26)</f>
        <v>0.25804000000000005</v>
      </c>
      <c r="M26" s="41"/>
      <c r="N26" s="37"/>
      <c r="O26" s="37"/>
      <c r="P26" s="41"/>
      <c r="Q26" s="30"/>
      <c r="R26" s="31"/>
      <c r="S26" s="11"/>
    </row>
    <row r="27" spans="1:19" s="10" customFormat="1" ht="12">
      <c r="A27" s="10" t="s">
        <v>93</v>
      </c>
      <c r="C27" s="11" t="s">
        <v>294</v>
      </c>
      <c r="D27" s="11" t="s">
        <v>295</v>
      </c>
      <c r="E27" s="11"/>
      <c r="F27" s="11"/>
      <c r="G27" s="11" t="s">
        <v>145</v>
      </c>
      <c r="H27" s="11"/>
      <c r="I27" s="11">
        <v>1</v>
      </c>
      <c r="J27" s="11" t="s">
        <v>25</v>
      </c>
      <c r="K27" s="13">
        <v>0.2083</v>
      </c>
      <c r="L27" s="36">
        <f>SUM(K27*I27)</f>
        <v>0.2083</v>
      </c>
      <c r="M27" s="11"/>
      <c r="N27" s="24"/>
      <c r="O27" s="23"/>
      <c r="P27" s="23"/>
      <c r="Q27" s="30"/>
      <c r="R27" s="31"/>
      <c r="S27" s="11"/>
    </row>
    <row r="28" spans="1:19" s="10" customFormat="1" ht="12">
      <c r="A28" s="10" t="s">
        <v>93</v>
      </c>
      <c r="C28" s="11" t="s">
        <v>296</v>
      </c>
      <c r="D28" s="11" t="s">
        <v>297</v>
      </c>
      <c r="E28" s="11"/>
      <c r="F28" s="11"/>
      <c r="G28" s="11" t="s">
        <v>146</v>
      </c>
      <c r="H28" s="11" t="s">
        <v>298</v>
      </c>
      <c r="I28" s="11">
        <v>850</v>
      </c>
      <c r="J28" s="11" t="s">
        <v>299</v>
      </c>
      <c r="K28" s="13">
        <f>1.69/304.8</f>
        <v>0.00554461942257218</v>
      </c>
      <c r="L28" s="36">
        <f>SUM(K28*I28)</f>
        <v>4.71292650918635</v>
      </c>
      <c r="M28" s="11" t="s">
        <v>300</v>
      </c>
      <c r="N28" s="24"/>
      <c r="O28" s="23"/>
      <c r="P28" s="41"/>
      <c r="Q28" s="30"/>
      <c r="R28" s="31"/>
      <c r="S28" s="11"/>
    </row>
    <row r="29" spans="1:22" s="10" customFormat="1" ht="13.5">
      <c r="A29" s="10" t="s">
        <v>93</v>
      </c>
      <c r="C29" s="11" t="s">
        <v>365</v>
      </c>
      <c r="D29" s="11" t="s">
        <v>366</v>
      </c>
      <c r="E29" s="11"/>
      <c r="F29" s="11"/>
      <c r="G29" s="11" t="s">
        <v>145</v>
      </c>
      <c r="H29" s="16"/>
      <c r="I29" s="11">
        <v>4</v>
      </c>
      <c r="J29" s="11" t="s">
        <v>25</v>
      </c>
      <c r="K29" s="35">
        <v>0.035</v>
      </c>
      <c r="L29" s="36">
        <f>SUM(K29*I29)</f>
        <v>0.14</v>
      </c>
      <c r="M29" s="11"/>
      <c r="N29" s="24"/>
      <c r="O29" s="23"/>
      <c r="P29" s="23"/>
      <c r="Q29" s="30"/>
      <c r="R29" s="31"/>
      <c r="S29" s="11"/>
      <c r="U29" s="10" t="s">
        <v>146</v>
      </c>
      <c r="V29" s="10" t="s">
        <v>367</v>
      </c>
    </row>
    <row r="30" spans="1:22" s="10" customFormat="1" ht="13.5">
      <c r="A30" s="10" t="s">
        <v>93</v>
      </c>
      <c r="C30" s="11" t="s">
        <v>368</v>
      </c>
      <c r="D30" s="11" t="s">
        <v>369</v>
      </c>
      <c r="E30" s="11"/>
      <c r="F30" s="11"/>
      <c r="G30" s="11" t="s">
        <v>145</v>
      </c>
      <c r="H30" s="16"/>
      <c r="I30" s="11">
        <v>4</v>
      </c>
      <c r="J30" s="11" t="s">
        <v>25</v>
      </c>
      <c r="K30" s="35">
        <v>0.0034000000000000002</v>
      </c>
      <c r="L30" s="36">
        <f>SUM(K30*I30)</f>
        <v>0.013600000000000001</v>
      </c>
      <c r="M30" s="11"/>
      <c r="N30" s="24"/>
      <c r="O30" s="23"/>
      <c r="P30" s="23"/>
      <c r="Q30" s="30"/>
      <c r="R30" s="31"/>
      <c r="S30" s="11"/>
      <c r="U30" s="10" t="s">
        <v>146</v>
      </c>
      <c r="V30" s="10" t="s">
        <v>370</v>
      </c>
    </row>
    <row r="31" spans="1:22" s="10" customFormat="1" ht="13.5">
      <c r="A31" s="10" t="s">
        <v>93</v>
      </c>
      <c r="C31" s="11" t="s">
        <v>143</v>
      </c>
      <c r="D31" s="11" t="s">
        <v>144</v>
      </c>
      <c r="E31" s="11"/>
      <c r="F31" s="11"/>
      <c r="G31" s="11" t="s">
        <v>145</v>
      </c>
      <c r="H31" s="16"/>
      <c r="I31" s="11">
        <v>4</v>
      </c>
      <c r="J31" s="11" t="s">
        <v>25</v>
      </c>
      <c r="K31" s="35">
        <v>0.0888</v>
      </c>
      <c r="L31" s="36">
        <f>SUM(K31*I31)</f>
        <v>0.3552</v>
      </c>
      <c r="M31" s="11"/>
      <c r="N31" s="24"/>
      <c r="O31" s="23"/>
      <c r="P31" s="23"/>
      <c r="Q31" s="30"/>
      <c r="R31" s="31"/>
      <c r="S31" s="11"/>
      <c r="U31" s="10" t="s">
        <v>146</v>
      </c>
      <c r="V31" s="37" t="s">
        <v>147</v>
      </c>
    </row>
    <row r="32" spans="1:22" s="10" customFormat="1" ht="13.5">
      <c r="A32" s="10" t="s">
        <v>93</v>
      </c>
      <c r="C32" s="11" t="s">
        <v>148</v>
      </c>
      <c r="D32" s="11" t="s">
        <v>149</v>
      </c>
      <c r="E32" s="11"/>
      <c r="F32" s="11"/>
      <c r="G32" s="11" t="s">
        <v>145</v>
      </c>
      <c r="H32" s="16"/>
      <c r="I32" s="11">
        <v>6</v>
      </c>
      <c r="J32" s="11" t="s">
        <v>25</v>
      </c>
      <c r="K32" s="35">
        <v>0.0367</v>
      </c>
      <c r="L32" s="36">
        <f>SUM(K32*I32)</f>
        <v>0.2202</v>
      </c>
      <c r="M32" s="11"/>
      <c r="N32" s="24"/>
      <c r="O32" s="23"/>
      <c r="P32" s="23"/>
      <c r="Q32" s="30"/>
      <c r="R32" s="31"/>
      <c r="S32" s="11"/>
      <c r="U32" s="10" t="s">
        <v>146</v>
      </c>
      <c r="V32" s="37" t="s">
        <v>150</v>
      </c>
    </row>
    <row r="33" spans="1:22" s="10" customFormat="1" ht="13.5">
      <c r="A33" s="10" t="s">
        <v>93</v>
      </c>
      <c r="C33" s="11" t="s">
        <v>151</v>
      </c>
      <c r="D33" s="11" t="s">
        <v>152</v>
      </c>
      <c r="E33" s="11"/>
      <c r="F33" s="11"/>
      <c r="G33" s="11" t="s">
        <v>145</v>
      </c>
      <c r="H33" s="16"/>
      <c r="I33" s="11">
        <v>6</v>
      </c>
      <c r="J33" s="11" t="s">
        <v>25</v>
      </c>
      <c r="K33" s="35">
        <v>0.0034000000000000002</v>
      </c>
      <c r="L33" s="36">
        <f>SUM(K33*I33)</f>
        <v>0.0204</v>
      </c>
      <c r="M33" s="11"/>
      <c r="N33" s="24"/>
      <c r="O33" s="23"/>
      <c r="P33" s="23"/>
      <c r="Q33" s="30"/>
      <c r="R33" s="31"/>
      <c r="S33" s="11"/>
      <c r="U33" s="10" t="s">
        <v>146</v>
      </c>
      <c r="V33" s="37" t="s">
        <v>153</v>
      </c>
    </row>
    <row r="34" spans="1:22" s="10" customFormat="1" ht="13.5">
      <c r="A34" s="10" t="s">
        <v>93</v>
      </c>
      <c r="C34" s="11" t="s">
        <v>154</v>
      </c>
      <c r="D34" s="11" t="s">
        <v>155</v>
      </c>
      <c r="E34" s="11"/>
      <c r="F34" s="11"/>
      <c r="G34" s="11" t="s">
        <v>145</v>
      </c>
      <c r="H34" s="16"/>
      <c r="I34" s="38">
        <v>45</v>
      </c>
      <c r="J34" s="11" t="s">
        <v>25</v>
      </c>
      <c r="K34" s="35">
        <v>0.0732</v>
      </c>
      <c r="L34" s="39">
        <f>SUM(K34*I34)</f>
        <v>3.294</v>
      </c>
      <c r="M34" s="11"/>
      <c r="N34" s="24"/>
      <c r="O34" s="23"/>
      <c r="P34" s="23"/>
      <c r="Q34" s="30"/>
      <c r="R34" s="31"/>
      <c r="S34" s="11"/>
      <c r="U34" s="10" t="s">
        <v>156</v>
      </c>
      <c r="V34" s="10" t="s">
        <v>157</v>
      </c>
    </row>
    <row r="35" spans="1:22" s="10" customFormat="1" ht="13.5">
      <c r="A35" s="10" t="s">
        <v>93</v>
      </c>
      <c r="C35" s="11" t="s">
        <v>371</v>
      </c>
      <c r="D35" s="11" t="s">
        <v>372</v>
      </c>
      <c r="E35" s="11"/>
      <c r="F35" s="11"/>
      <c r="G35" s="11" t="s">
        <v>145</v>
      </c>
      <c r="H35" s="16"/>
      <c r="I35" s="11">
        <v>9</v>
      </c>
      <c r="J35" s="11" t="s">
        <v>25</v>
      </c>
      <c r="K35" s="35">
        <v>0.2368</v>
      </c>
      <c r="L35" s="13">
        <f>SUM(K35*I35)</f>
        <v>2.1312</v>
      </c>
      <c r="M35" s="11"/>
      <c r="N35" s="24"/>
      <c r="O35" s="23"/>
      <c r="P35" s="23"/>
      <c r="Q35" s="30"/>
      <c r="R35" s="31"/>
      <c r="S35" s="11"/>
      <c r="U35" s="10" t="s">
        <v>156</v>
      </c>
      <c r="V35" s="10" t="s">
        <v>373</v>
      </c>
    </row>
    <row r="36" spans="1:22" s="10" customFormat="1" ht="13.5">
      <c r="A36" s="10" t="s">
        <v>93</v>
      </c>
      <c r="C36" s="11" t="s">
        <v>158</v>
      </c>
      <c r="D36" s="11" t="s">
        <v>159</v>
      </c>
      <c r="E36" s="11"/>
      <c r="F36" s="11"/>
      <c r="G36" s="11" t="s">
        <v>145</v>
      </c>
      <c r="H36" s="16"/>
      <c r="I36" s="11">
        <v>6</v>
      </c>
      <c r="J36" s="11" t="s">
        <v>25</v>
      </c>
      <c r="K36" s="35">
        <v>0.1695</v>
      </c>
      <c r="L36" s="13">
        <f>SUM(K36*I36)</f>
        <v>1.017</v>
      </c>
      <c r="M36" s="11"/>
      <c r="N36" s="24"/>
      <c r="O36" s="23"/>
      <c r="P36" s="23"/>
      <c r="Q36" s="30"/>
      <c r="R36" s="31"/>
      <c r="S36" s="11"/>
      <c r="U36" s="10" t="s">
        <v>156</v>
      </c>
      <c r="V36" s="10" t="s">
        <v>160</v>
      </c>
    </row>
    <row r="37" spans="1:21" s="10" customFormat="1" ht="12">
      <c r="A37" s="10" t="s">
        <v>93</v>
      </c>
      <c r="C37" s="11" t="s">
        <v>94</v>
      </c>
      <c r="D37" s="11" t="s">
        <v>95</v>
      </c>
      <c r="E37" s="11"/>
      <c r="F37" s="11"/>
      <c r="G37" s="11" t="s">
        <v>374</v>
      </c>
      <c r="H37" s="11"/>
      <c r="I37" s="11">
        <v>1</v>
      </c>
      <c r="J37" s="11" t="s">
        <v>25</v>
      </c>
      <c r="K37" s="13">
        <v>5.5</v>
      </c>
      <c r="L37" s="36">
        <f>SUM(K37*I37)</f>
        <v>5.5</v>
      </c>
      <c r="M37" s="11" t="s">
        <v>193</v>
      </c>
      <c r="N37" s="24"/>
      <c r="O37" s="23"/>
      <c r="P37" s="23"/>
      <c r="Q37" s="30"/>
      <c r="R37" s="31"/>
      <c r="S37" s="11"/>
      <c r="U37" s="10" t="s">
        <v>375</v>
      </c>
    </row>
    <row r="38" spans="1:22" s="10" customFormat="1" ht="13.5">
      <c r="A38" s="10" t="s">
        <v>93</v>
      </c>
      <c r="C38" s="11" t="s">
        <v>161</v>
      </c>
      <c r="D38" s="11" t="s">
        <v>162</v>
      </c>
      <c r="E38" s="11"/>
      <c r="F38" s="11"/>
      <c r="G38" s="11" t="s">
        <v>145</v>
      </c>
      <c r="H38" s="16"/>
      <c r="I38" s="11">
        <v>16</v>
      </c>
      <c r="J38" s="11" t="s">
        <v>25</v>
      </c>
      <c r="K38" s="35">
        <v>0.0092</v>
      </c>
      <c r="L38" s="36">
        <f>SUM(K38*I38)</f>
        <v>0.1472</v>
      </c>
      <c r="M38" s="11" t="s">
        <v>163</v>
      </c>
      <c r="N38" s="24"/>
      <c r="O38" s="23"/>
      <c r="P38" s="23"/>
      <c r="Q38" s="30"/>
      <c r="R38" s="31"/>
      <c r="S38" s="11"/>
      <c r="U38" s="10" t="s">
        <v>146</v>
      </c>
      <c r="V38" s="10" t="s">
        <v>164</v>
      </c>
    </row>
    <row r="39" spans="1:22" s="10" customFormat="1" ht="13.5">
      <c r="A39" s="10" t="s">
        <v>93</v>
      </c>
      <c r="C39" s="11" t="s">
        <v>165</v>
      </c>
      <c r="D39" s="11" t="s">
        <v>166</v>
      </c>
      <c r="E39" s="11"/>
      <c r="F39" s="11"/>
      <c r="G39" s="11" t="s">
        <v>145</v>
      </c>
      <c r="H39" s="16"/>
      <c r="I39" s="40">
        <v>1</v>
      </c>
      <c r="J39" s="11" t="s">
        <v>25</v>
      </c>
      <c r="K39" s="35">
        <v>0.016800000000000002</v>
      </c>
      <c r="L39" s="39">
        <f>SUM(K39*I39)</f>
        <v>0.016800000000000002</v>
      </c>
      <c r="M39" s="11" t="s">
        <v>167</v>
      </c>
      <c r="N39" s="24"/>
      <c r="O39" s="23"/>
      <c r="P39" s="23"/>
      <c r="Q39" s="30"/>
      <c r="R39" s="31"/>
      <c r="S39" s="11"/>
      <c r="U39" s="10" t="s">
        <v>146</v>
      </c>
      <c r="V39" s="10" t="s">
        <v>168</v>
      </c>
    </row>
    <row r="40" spans="1:22" s="10" customFormat="1" ht="13.5">
      <c r="A40" s="10" t="s">
        <v>93</v>
      </c>
      <c r="C40" s="11" t="s">
        <v>169</v>
      </c>
      <c r="D40" s="11" t="s">
        <v>170</v>
      </c>
      <c r="E40" s="11"/>
      <c r="F40" s="11"/>
      <c r="G40" s="11" t="s">
        <v>145</v>
      </c>
      <c r="H40" s="16"/>
      <c r="I40" s="11">
        <v>109</v>
      </c>
      <c r="J40" s="11" t="s">
        <v>25</v>
      </c>
      <c r="K40" s="35">
        <v>0.0017000000000000001</v>
      </c>
      <c r="L40" s="13">
        <f>SUM(K40*I40)</f>
        <v>0.18530000000000002</v>
      </c>
      <c r="M40" s="11"/>
      <c r="N40" s="24"/>
      <c r="O40" s="23"/>
      <c r="P40" s="23"/>
      <c r="Q40" s="30"/>
      <c r="R40" s="31"/>
      <c r="S40" s="11"/>
      <c r="U40" s="10" t="s">
        <v>146</v>
      </c>
      <c r="V40" s="10" t="s">
        <v>171</v>
      </c>
    </row>
    <row r="41" spans="1:18" s="11" customFormat="1" ht="12">
      <c r="A41" s="11" t="s">
        <v>93</v>
      </c>
      <c r="C41" s="11" t="s">
        <v>376</v>
      </c>
      <c r="D41" s="16" t="s">
        <v>377</v>
      </c>
      <c r="E41" s="16"/>
      <c r="F41" s="16"/>
      <c r="G41" s="16" t="s">
        <v>146</v>
      </c>
      <c r="H41" s="16" t="s">
        <v>378</v>
      </c>
      <c r="I41" s="16">
        <v>2</v>
      </c>
      <c r="J41" s="16" t="s">
        <v>25</v>
      </c>
      <c r="K41" s="35">
        <f>2.26/100</f>
        <v>0.022600000000000002</v>
      </c>
      <c r="L41" s="36">
        <f>SUM(K41*I41)</f>
        <v>0.045200000000000004</v>
      </c>
      <c r="M41" s="66"/>
      <c r="N41" s="24"/>
      <c r="O41" s="23"/>
      <c r="P41" s="23"/>
      <c r="Q41" s="30"/>
      <c r="R41" s="31"/>
    </row>
    <row r="42" spans="1:22" s="10" customFormat="1" ht="13.5">
      <c r="A42" s="10" t="s">
        <v>93</v>
      </c>
      <c r="C42" s="11" t="s">
        <v>379</v>
      </c>
      <c r="D42" s="11" t="s">
        <v>380</v>
      </c>
      <c r="E42" s="11"/>
      <c r="F42" s="11"/>
      <c r="G42" s="11" t="s">
        <v>145</v>
      </c>
      <c r="H42" s="16"/>
      <c r="I42" s="11">
        <v>4</v>
      </c>
      <c r="J42" s="11" t="s">
        <v>25</v>
      </c>
      <c r="K42" s="35">
        <v>0.0233</v>
      </c>
      <c r="L42" s="36">
        <f>SUM(K42*I42)</f>
        <v>0.0932</v>
      </c>
      <c r="M42" s="11" t="s">
        <v>381</v>
      </c>
      <c r="N42" s="24"/>
      <c r="O42" s="23"/>
      <c r="P42" s="23"/>
      <c r="Q42" s="30"/>
      <c r="R42" s="31"/>
      <c r="S42" s="11"/>
      <c r="U42" s="10" t="s">
        <v>146</v>
      </c>
      <c r="V42" s="10" t="s">
        <v>382</v>
      </c>
    </row>
    <row r="43" spans="1:22" s="10" customFormat="1" ht="13.5">
      <c r="A43" s="10" t="s">
        <v>93</v>
      </c>
      <c r="C43" s="11" t="s">
        <v>173</v>
      </c>
      <c r="D43" s="11" t="s">
        <v>174</v>
      </c>
      <c r="E43" s="11"/>
      <c r="F43" s="11"/>
      <c r="G43" s="11" t="s">
        <v>145</v>
      </c>
      <c r="H43" s="16"/>
      <c r="I43" s="11">
        <v>105</v>
      </c>
      <c r="J43" s="11" t="s">
        <v>25</v>
      </c>
      <c r="K43" s="35">
        <v>0.0117</v>
      </c>
      <c r="L43" s="13">
        <f>SUM(K43*I43)</f>
        <v>1.2285</v>
      </c>
      <c r="M43" s="11"/>
      <c r="N43" s="24"/>
      <c r="O43" s="23"/>
      <c r="P43" s="23"/>
      <c r="Q43" s="30"/>
      <c r="R43" s="31"/>
      <c r="S43" s="11"/>
      <c r="U43" s="10" t="s">
        <v>146</v>
      </c>
      <c r="V43" s="10" t="s">
        <v>175</v>
      </c>
    </row>
    <row r="44" spans="1:22" s="10" customFormat="1" ht="13.5">
      <c r="A44" s="10" t="s">
        <v>93</v>
      </c>
      <c r="C44" s="11" t="s">
        <v>176</v>
      </c>
      <c r="D44" s="11" t="s">
        <v>177</v>
      </c>
      <c r="E44" s="11"/>
      <c r="F44" s="11"/>
      <c r="G44" s="11" t="s">
        <v>145</v>
      </c>
      <c r="H44" s="16"/>
      <c r="I44" s="11">
        <v>5</v>
      </c>
      <c r="J44" s="11" t="s">
        <v>25</v>
      </c>
      <c r="K44" s="35">
        <v>0.025</v>
      </c>
      <c r="L44" s="36">
        <f>SUM(K44*I44)</f>
        <v>0.125</v>
      </c>
      <c r="M44" s="11" t="s">
        <v>178</v>
      </c>
      <c r="N44" s="24"/>
      <c r="O44" s="23"/>
      <c r="P44" s="23"/>
      <c r="Q44" s="30"/>
      <c r="R44" s="31"/>
      <c r="S44" s="11"/>
      <c r="U44" s="10" t="s">
        <v>146</v>
      </c>
      <c r="V44" s="10" t="s">
        <v>179</v>
      </c>
    </row>
    <row r="45" spans="1:22" s="10" customFormat="1" ht="13.5">
      <c r="A45" s="10" t="s">
        <v>93</v>
      </c>
      <c r="C45" s="11" t="s">
        <v>180</v>
      </c>
      <c r="D45" s="11" t="s">
        <v>181</v>
      </c>
      <c r="E45" s="11"/>
      <c r="F45" s="11"/>
      <c r="G45" s="11" t="s">
        <v>145</v>
      </c>
      <c r="H45" s="16"/>
      <c r="I45" s="11">
        <v>4</v>
      </c>
      <c r="J45" s="11" t="s">
        <v>25</v>
      </c>
      <c r="K45" s="35">
        <v>0.0048000000000000004</v>
      </c>
      <c r="L45" s="36">
        <f>SUM(K45*I45)</f>
        <v>0.019200000000000002</v>
      </c>
      <c r="M45" s="11" t="s">
        <v>182</v>
      </c>
      <c r="N45" s="24"/>
      <c r="O45" s="23"/>
      <c r="P45" s="23"/>
      <c r="Q45" s="30"/>
      <c r="R45" s="31"/>
      <c r="S45" s="11"/>
      <c r="U45" s="10" t="s">
        <v>146</v>
      </c>
      <c r="V45" s="10" t="s">
        <v>183</v>
      </c>
    </row>
    <row r="46" spans="1:22" s="10" customFormat="1" ht="13.5">
      <c r="A46" s="10" t="s">
        <v>93</v>
      </c>
      <c r="C46" s="11" t="s">
        <v>184</v>
      </c>
      <c r="D46" s="11" t="s">
        <v>185</v>
      </c>
      <c r="E46" s="11"/>
      <c r="F46" s="11"/>
      <c r="G46" s="11" t="s">
        <v>145</v>
      </c>
      <c r="H46" s="16"/>
      <c r="I46" s="11">
        <v>6</v>
      </c>
      <c r="J46" s="11" t="s">
        <v>25</v>
      </c>
      <c r="K46" s="35">
        <v>0.0034000000000000002</v>
      </c>
      <c r="L46" s="36">
        <f>SUM(K46*I46)</f>
        <v>0.0204</v>
      </c>
      <c r="M46" s="11" t="s">
        <v>186</v>
      </c>
      <c r="N46" s="24"/>
      <c r="O46" s="23"/>
      <c r="P46" s="23"/>
      <c r="Q46" s="30"/>
      <c r="R46" s="31"/>
      <c r="S46" s="11"/>
      <c r="U46" s="10" t="s">
        <v>146</v>
      </c>
      <c r="V46" s="10" t="s">
        <v>187</v>
      </c>
    </row>
    <row r="47" spans="1:22" s="10" customFormat="1" ht="13.5">
      <c r="A47" s="10" t="s">
        <v>93</v>
      </c>
      <c r="C47" s="11" t="s">
        <v>188</v>
      </c>
      <c r="D47" s="11" t="s">
        <v>189</v>
      </c>
      <c r="E47" s="11"/>
      <c r="F47" s="11"/>
      <c r="G47" s="11" t="s">
        <v>145</v>
      </c>
      <c r="H47" s="16"/>
      <c r="I47" s="11">
        <v>2</v>
      </c>
      <c r="J47" s="11" t="s">
        <v>25</v>
      </c>
      <c r="K47" s="35">
        <v>0.0362</v>
      </c>
      <c r="L47" s="36">
        <f>SUM(K47*I47)</f>
        <v>0.0724</v>
      </c>
      <c r="M47" s="11" t="s">
        <v>186</v>
      </c>
      <c r="N47" s="24"/>
      <c r="O47" s="23"/>
      <c r="P47" s="23"/>
      <c r="Q47" s="30"/>
      <c r="R47" s="31"/>
      <c r="S47" s="11"/>
      <c r="U47" s="10" t="s">
        <v>146</v>
      </c>
      <c r="V47" s="10" t="s">
        <v>190</v>
      </c>
    </row>
    <row r="48" spans="1:22" s="10" customFormat="1" ht="13.5">
      <c r="A48" s="10" t="s">
        <v>93</v>
      </c>
      <c r="C48" s="11" t="s">
        <v>191</v>
      </c>
      <c r="D48" s="11" t="s">
        <v>192</v>
      </c>
      <c r="E48" s="11"/>
      <c r="F48" s="11"/>
      <c r="G48" s="11" t="s">
        <v>145</v>
      </c>
      <c r="H48" s="16"/>
      <c r="I48" s="11">
        <v>2</v>
      </c>
      <c r="J48" s="11" t="s">
        <v>25</v>
      </c>
      <c r="K48" s="35">
        <v>0.07830000000000001</v>
      </c>
      <c r="L48" s="36">
        <f>SUM(K48*I48)</f>
        <v>0.15660000000000002</v>
      </c>
      <c r="M48" s="11" t="s">
        <v>193</v>
      </c>
      <c r="N48" s="24"/>
      <c r="O48" s="23"/>
      <c r="P48" s="23"/>
      <c r="Q48" s="30"/>
      <c r="R48" s="31"/>
      <c r="S48" s="11"/>
      <c r="U48" s="10" t="s">
        <v>146</v>
      </c>
      <c r="V48" s="10" t="s">
        <v>194</v>
      </c>
    </row>
    <row r="49" spans="1:22" s="10" customFormat="1" ht="13.5">
      <c r="A49" s="10" t="s">
        <v>93</v>
      </c>
      <c r="C49" s="11" t="s">
        <v>195</v>
      </c>
      <c r="D49" s="11" t="s">
        <v>196</v>
      </c>
      <c r="E49" s="11"/>
      <c r="F49" s="11"/>
      <c r="G49" s="11" t="s">
        <v>145</v>
      </c>
      <c r="H49" s="16"/>
      <c r="I49" s="40">
        <v>25</v>
      </c>
      <c r="J49" s="11" t="s">
        <v>25</v>
      </c>
      <c r="K49" s="35">
        <v>0.003</v>
      </c>
      <c r="L49" s="39">
        <f>SUM(K49*I49)</f>
        <v>0.075</v>
      </c>
      <c r="M49" s="11" t="s">
        <v>197</v>
      </c>
      <c r="N49" s="24"/>
      <c r="O49" s="23"/>
      <c r="P49" s="23"/>
      <c r="Q49" s="30"/>
      <c r="R49" s="31"/>
      <c r="S49" s="11"/>
      <c r="U49" s="10" t="s">
        <v>146</v>
      </c>
      <c r="V49" s="10" t="s">
        <v>198</v>
      </c>
    </row>
    <row r="50" spans="1:22" s="10" customFormat="1" ht="13.5">
      <c r="A50" s="10" t="s">
        <v>93</v>
      </c>
      <c r="C50" s="11" t="s">
        <v>199</v>
      </c>
      <c r="D50" s="11" t="s">
        <v>200</v>
      </c>
      <c r="E50" s="11"/>
      <c r="F50" s="11"/>
      <c r="G50" s="11" t="s">
        <v>145</v>
      </c>
      <c r="H50" s="16"/>
      <c r="I50" s="40">
        <v>25</v>
      </c>
      <c r="J50" s="11" t="s">
        <v>25</v>
      </c>
      <c r="K50" s="35">
        <v>0.021</v>
      </c>
      <c r="L50" s="39">
        <f>SUM(K50*I50)</f>
        <v>0.525</v>
      </c>
      <c r="M50" s="11" t="s">
        <v>197</v>
      </c>
      <c r="N50" s="24"/>
      <c r="O50" s="23"/>
      <c r="P50" s="23"/>
      <c r="Q50" s="30"/>
      <c r="R50" s="31"/>
      <c r="S50" s="11"/>
      <c r="U50" s="10" t="s">
        <v>146</v>
      </c>
      <c r="V50" s="10" t="s">
        <v>201</v>
      </c>
    </row>
    <row r="51" spans="1:22" s="10" customFormat="1" ht="13.5">
      <c r="A51" s="10" t="s">
        <v>93</v>
      </c>
      <c r="C51" s="11" t="s">
        <v>383</v>
      </c>
      <c r="D51" s="11" t="s">
        <v>384</v>
      </c>
      <c r="E51" s="11"/>
      <c r="F51" s="11"/>
      <c r="G51" s="11" t="s">
        <v>145</v>
      </c>
      <c r="H51" s="16"/>
      <c r="I51" s="40">
        <v>2</v>
      </c>
      <c r="J51" s="11" t="s">
        <v>25</v>
      </c>
      <c r="K51" s="35">
        <v>0.025</v>
      </c>
      <c r="L51" s="39">
        <f>SUM(K51*I51)</f>
        <v>0.05</v>
      </c>
      <c r="M51" s="11"/>
      <c r="N51" s="24"/>
      <c r="O51" s="23"/>
      <c r="P51" s="23"/>
      <c r="Q51" s="30"/>
      <c r="R51" s="31"/>
      <c r="S51" s="11"/>
      <c r="U51" s="10" t="s">
        <v>112</v>
      </c>
      <c r="V51" s="10" t="s">
        <v>385</v>
      </c>
    </row>
    <row r="52" spans="1:22" s="10" customFormat="1" ht="13.5">
      <c r="A52" s="10" t="s">
        <v>93</v>
      </c>
      <c r="C52" s="11" t="s">
        <v>202</v>
      </c>
      <c r="D52" s="11" t="s">
        <v>203</v>
      </c>
      <c r="E52" s="11"/>
      <c r="F52" s="11"/>
      <c r="G52" s="11" t="s">
        <v>145</v>
      </c>
      <c r="H52" s="16"/>
      <c r="I52" s="11">
        <v>3</v>
      </c>
      <c r="J52" s="11" t="s">
        <v>25</v>
      </c>
      <c r="K52" s="35">
        <v>0.054700000000000006</v>
      </c>
      <c r="L52" s="36">
        <f>SUM(K52*I52)</f>
        <v>0.1641</v>
      </c>
      <c r="M52" s="11" t="s">
        <v>204</v>
      </c>
      <c r="N52" s="24"/>
      <c r="O52" s="23"/>
      <c r="P52" s="23"/>
      <c r="Q52" s="30"/>
      <c r="R52" s="31"/>
      <c r="S52" s="11"/>
      <c r="U52" s="10" t="s">
        <v>146</v>
      </c>
      <c r="V52" s="10" t="s">
        <v>205</v>
      </c>
    </row>
    <row r="53" spans="1:22" s="10" customFormat="1" ht="13.5">
      <c r="A53" s="10" t="s">
        <v>93</v>
      </c>
      <c r="C53" s="11" t="s">
        <v>206</v>
      </c>
      <c r="D53" s="11" t="s">
        <v>207</v>
      </c>
      <c r="E53" s="11"/>
      <c r="F53" s="11"/>
      <c r="G53" s="11" t="s">
        <v>145</v>
      </c>
      <c r="H53" s="16"/>
      <c r="I53" s="11">
        <v>9</v>
      </c>
      <c r="J53" s="11" t="s">
        <v>25</v>
      </c>
      <c r="K53" s="35">
        <v>0.0117</v>
      </c>
      <c r="L53" s="36">
        <f>SUM(K53*I53)</f>
        <v>0.1053</v>
      </c>
      <c r="M53" s="11"/>
      <c r="N53" s="24"/>
      <c r="O53" s="23"/>
      <c r="P53" s="23"/>
      <c r="Q53" s="30"/>
      <c r="R53" s="31"/>
      <c r="S53" s="11"/>
      <c r="U53" s="10" t="s">
        <v>146</v>
      </c>
      <c r="V53" s="10" t="s">
        <v>208</v>
      </c>
    </row>
    <row r="54" spans="1:22" s="10" customFormat="1" ht="13.5">
      <c r="A54" s="10" t="s">
        <v>93</v>
      </c>
      <c r="C54" s="11" t="s">
        <v>386</v>
      </c>
      <c r="D54" s="11" t="s">
        <v>387</v>
      </c>
      <c r="E54" s="11"/>
      <c r="F54" s="11"/>
      <c r="G54" s="11" t="s">
        <v>145</v>
      </c>
      <c r="H54" s="16"/>
      <c r="I54" s="11">
        <v>2</v>
      </c>
      <c r="J54" s="11" t="s">
        <v>25</v>
      </c>
      <c r="K54" s="35">
        <v>0.0734</v>
      </c>
      <c r="L54" s="36">
        <f>SUM(K54*I54)</f>
        <v>0.1468</v>
      </c>
      <c r="M54" s="11" t="s">
        <v>388</v>
      </c>
      <c r="N54" s="24"/>
      <c r="O54" s="23"/>
      <c r="P54" s="23"/>
      <c r="Q54" s="30"/>
      <c r="R54" s="31"/>
      <c r="S54" s="11"/>
      <c r="U54" s="10" t="s">
        <v>146</v>
      </c>
      <c r="V54" s="10" t="s">
        <v>389</v>
      </c>
    </row>
    <row r="55" spans="1:22" s="10" customFormat="1" ht="13.5">
      <c r="A55" s="10" t="s">
        <v>93</v>
      </c>
      <c r="C55" s="11" t="s">
        <v>209</v>
      </c>
      <c r="D55" s="11" t="s">
        <v>210</v>
      </c>
      <c r="E55" s="11"/>
      <c r="F55" s="11"/>
      <c r="G55" s="11" t="s">
        <v>145</v>
      </c>
      <c r="H55" s="16"/>
      <c r="I55" s="11">
        <v>1</v>
      </c>
      <c r="J55" s="11" t="s">
        <v>25</v>
      </c>
      <c r="K55" s="35">
        <v>0.05</v>
      </c>
      <c r="L55" s="36">
        <f>SUM(K55*I55)</f>
        <v>0.05</v>
      </c>
      <c r="M55" s="11" t="s">
        <v>211</v>
      </c>
      <c r="N55" s="24"/>
      <c r="O55" s="23"/>
      <c r="P55" s="23"/>
      <c r="Q55" s="30"/>
      <c r="R55" s="31"/>
      <c r="S55" s="11"/>
      <c r="U55" s="10" t="s">
        <v>146</v>
      </c>
      <c r="V55" s="10" t="s">
        <v>212</v>
      </c>
    </row>
    <row r="56" spans="1:22" s="10" customFormat="1" ht="13.5">
      <c r="A56" s="10" t="s">
        <v>93</v>
      </c>
      <c r="C56" s="11" t="s">
        <v>213</v>
      </c>
      <c r="D56" s="11" t="s">
        <v>214</v>
      </c>
      <c r="E56" s="11"/>
      <c r="F56" s="11"/>
      <c r="G56" s="11" t="s">
        <v>145</v>
      </c>
      <c r="H56" s="16"/>
      <c r="I56" s="11">
        <v>1</v>
      </c>
      <c r="J56" s="11" t="s">
        <v>25</v>
      </c>
      <c r="K56" s="35">
        <v>0.06</v>
      </c>
      <c r="L56" s="36">
        <f>SUM(K56*I56)</f>
        <v>0.06</v>
      </c>
      <c r="M56" s="11" t="s">
        <v>211</v>
      </c>
      <c r="N56" s="24"/>
      <c r="O56" s="23"/>
      <c r="P56" s="23"/>
      <c r="Q56" s="30"/>
      <c r="R56" s="31"/>
      <c r="S56" s="11"/>
      <c r="U56" s="10" t="s">
        <v>146</v>
      </c>
      <c r="V56" s="10" t="s">
        <v>215</v>
      </c>
    </row>
    <row r="57" spans="1:22" s="10" customFormat="1" ht="12">
      <c r="A57" s="10" t="s">
        <v>93</v>
      </c>
      <c r="C57" s="11" t="s">
        <v>97</v>
      </c>
      <c r="D57" s="11" t="s">
        <v>98</v>
      </c>
      <c r="E57" s="11"/>
      <c r="F57" s="11"/>
      <c r="G57" s="11" t="s">
        <v>99</v>
      </c>
      <c r="H57" s="11" t="s">
        <v>100</v>
      </c>
      <c r="I57" s="40">
        <v>4</v>
      </c>
      <c r="J57" s="11" t="s">
        <v>25</v>
      </c>
      <c r="K57" s="13">
        <f>8.68/98</f>
        <v>0.08857142857142859</v>
      </c>
      <c r="L57" s="39">
        <f>SUM(K57*I57)</f>
        <v>0.35428571428571404</v>
      </c>
      <c r="M57" s="11" t="s">
        <v>390</v>
      </c>
      <c r="N57" s="24"/>
      <c r="O57" s="23"/>
      <c r="P57" s="41"/>
      <c r="Q57" s="30"/>
      <c r="R57" s="31"/>
      <c r="S57" s="11"/>
      <c r="U57" s="10" t="s">
        <v>103</v>
      </c>
      <c r="V57" s="10" t="s">
        <v>100</v>
      </c>
    </row>
    <row r="58" spans="1:19" s="10" customFormat="1" ht="12">
      <c r="A58" s="10" t="s">
        <v>93</v>
      </c>
      <c r="C58" s="11" t="s">
        <v>222</v>
      </c>
      <c r="D58" s="11" t="s">
        <v>223</v>
      </c>
      <c r="E58" s="11"/>
      <c r="F58" s="11"/>
      <c r="G58" s="11" t="s">
        <v>224</v>
      </c>
      <c r="H58" s="11" t="s">
        <v>225</v>
      </c>
      <c r="I58" s="40">
        <v>2</v>
      </c>
      <c r="J58" s="11" t="s">
        <v>25</v>
      </c>
      <c r="K58" s="13">
        <v>0.22</v>
      </c>
      <c r="L58" s="39">
        <f>SUM(K58*I58)</f>
        <v>0.44</v>
      </c>
      <c r="M58" s="11" t="s">
        <v>226</v>
      </c>
      <c r="N58" s="24"/>
      <c r="O58" s="23"/>
      <c r="P58" s="41"/>
      <c r="Q58" s="30"/>
      <c r="R58" s="31"/>
      <c r="S58" s="11"/>
    </row>
    <row r="59" spans="1:19" s="10" customFormat="1" ht="12">
      <c r="A59" s="10" t="s">
        <v>93</v>
      </c>
      <c r="C59" s="11" t="s">
        <v>391</v>
      </c>
      <c r="D59" s="11" t="s">
        <v>392</v>
      </c>
      <c r="E59" s="11"/>
      <c r="F59" s="11"/>
      <c r="G59" s="11" t="s">
        <v>146</v>
      </c>
      <c r="H59" s="11" t="s">
        <v>393</v>
      </c>
      <c r="I59" s="11">
        <v>1</v>
      </c>
      <c r="J59" s="11" t="s">
        <v>25</v>
      </c>
      <c r="K59" s="13">
        <f>9.8/12</f>
        <v>0.8166666666666671</v>
      </c>
      <c r="L59" s="13">
        <f>SUM(K59*I59)</f>
        <v>0.8166666666666671</v>
      </c>
      <c r="M59" s="11" t="s">
        <v>394</v>
      </c>
      <c r="N59" s="24"/>
      <c r="O59" s="23"/>
      <c r="P59" s="41"/>
      <c r="Q59" s="30"/>
      <c r="R59" s="31"/>
      <c r="S59" s="11"/>
    </row>
    <row r="60" spans="1:19" s="10" customFormat="1" ht="12">
      <c r="A60" s="10" t="s">
        <v>93</v>
      </c>
      <c r="C60" s="11" t="s">
        <v>395</v>
      </c>
      <c r="D60" s="11" t="s">
        <v>396</v>
      </c>
      <c r="E60" s="11"/>
      <c r="F60" s="11"/>
      <c r="G60" s="11" t="s">
        <v>146</v>
      </c>
      <c r="H60" s="11" t="s">
        <v>397</v>
      </c>
      <c r="I60" s="11">
        <v>1</v>
      </c>
      <c r="J60" s="11" t="s">
        <v>25</v>
      </c>
      <c r="K60" s="13">
        <f>7.38/10</f>
        <v>0.738</v>
      </c>
      <c r="L60" s="13">
        <f>SUM(K60*I60)</f>
        <v>0.738</v>
      </c>
      <c r="M60" s="11"/>
      <c r="N60" s="24"/>
      <c r="O60" s="23"/>
      <c r="P60" s="41"/>
      <c r="Q60" s="30"/>
      <c r="R60" s="31"/>
      <c r="S60" s="11"/>
    </row>
    <row r="61" spans="1:22" s="10" customFormat="1" ht="13.5">
      <c r="A61" s="10" t="s">
        <v>93</v>
      </c>
      <c r="C61" s="11" t="s">
        <v>216</v>
      </c>
      <c r="D61" s="11" t="s">
        <v>217</v>
      </c>
      <c r="E61" s="11"/>
      <c r="F61" s="11"/>
      <c r="G61" s="11" t="s">
        <v>145</v>
      </c>
      <c r="H61" s="16"/>
      <c r="I61" s="11">
        <v>2</v>
      </c>
      <c r="J61" s="11" t="s">
        <v>25</v>
      </c>
      <c r="K61" s="35">
        <v>0.0952</v>
      </c>
      <c r="L61" s="36">
        <f>SUM(K61*I61)</f>
        <v>0.1904</v>
      </c>
      <c r="M61" s="11" t="s">
        <v>193</v>
      </c>
      <c r="N61" s="24"/>
      <c r="O61" s="23"/>
      <c r="P61" s="23"/>
      <c r="Q61" s="30"/>
      <c r="R61" s="31"/>
      <c r="S61" s="11"/>
      <c r="U61" s="10" t="s">
        <v>146</v>
      </c>
      <c r="V61" s="10" t="s">
        <v>218</v>
      </c>
    </row>
    <row r="62" spans="1:19" s="10" customFormat="1" ht="12">
      <c r="A62" s="10" t="s">
        <v>93</v>
      </c>
      <c r="C62" s="11" t="s">
        <v>301</v>
      </c>
      <c r="D62" s="11" t="s">
        <v>302</v>
      </c>
      <c r="E62" s="11" t="s">
        <v>303</v>
      </c>
      <c r="F62" s="11" t="s">
        <v>304</v>
      </c>
      <c r="G62" s="11" t="s">
        <v>146</v>
      </c>
      <c r="H62" s="11" t="s">
        <v>305</v>
      </c>
      <c r="I62" s="11">
        <v>230</v>
      </c>
      <c r="J62" s="11" t="s">
        <v>299</v>
      </c>
      <c r="K62" s="13">
        <f>29.12/30480</f>
        <v>0.0009553805774278221</v>
      </c>
      <c r="L62" s="13">
        <f>SUM(K62*I62)</f>
        <v>0.21973753280839903</v>
      </c>
      <c r="M62" s="11"/>
      <c r="N62" s="24"/>
      <c r="O62" s="23"/>
      <c r="P62" s="41"/>
      <c r="Q62" s="30"/>
      <c r="R62" s="31"/>
      <c r="S62" s="11"/>
    </row>
    <row r="63" spans="1:22" s="10" customFormat="1" ht="13.5">
      <c r="A63" s="10" t="s">
        <v>93</v>
      </c>
      <c r="C63" s="11" t="s">
        <v>219</v>
      </c>
      <c r="D63" s="11" t="s">
        <v>220</v>
      </c>
      <c r="E63" s="11"/>
      <c r="F63" s="11"/>
      <c r="G63" s="11" t="s">
        <v>145</v>
      </c>
      <c r="H63" s="16"/>
      <c r="I63" s="11">
        <v>22</v>
      </c>
      <c r="J63" s="11" t="s">
        <v>25</v>
      </c>
      <c r="K63" s="35">
        <v>0.023</v>
      </c>
      <c r="L63" s="13">
        <f>SUM(K63*I63)</f>
        <v>0.506</v>
      </c>
      <c r="M63" s="11"/>
      <c r="N63" s="24"/>
      <c r="O63" s="23"/>
      <c r="P63" s="23"/>
      <c r="Q63" s="30"/>
      <c r="R63" s="31"/>
      <c r="S63" s="11"/>
      <c r="U63" s="10" t="s">
        <v>146</v>
      </c>
      <c r="V63" s="10" t="s">
        <v>221</v>
      </c>
    </row>
    <row r="64" spans="1:19" s="10" customFormat="1" ht="12">
      <c r="A64" s="10" t="s">
        <v>93</v>
      </c>
      <c r="C64" s="11" t="s">
        <v>398</v>
      </c>
      <c r="D64" s="11" t="s">
        <v>399</v>
      </c>
      <c r="E64" s="11"/>
      <c r="F64" s="11"/>
      <c r="G64" s="11" t="s">
        <v>76</v>
      </c>
      <c r="H64" s="16" t="s">
        <v>400</v>
      </c>
      <c r="I64" s="11">
        <v>1</v>
      </c>
      <c r="J64" s="11" t="s">
        <v>25</v>
      </c>
      <c r="K64" s="13">
        <v>2.633</v>
      </c>
      <c r="L64" s="36">
        <f>SUM(K64*I64)</f>
        <v>2.633</v>
      </c>
      <c r="M64" s="11"/>
      <c r="N64" s="24"/>
      <c r="O64" s="23"/>
      <c r="P64" s="23"/>
      <c r="Q64" s="30"/>
      <c r="R64" s="31"/>
      <c r="S64" s="11"/>
    </row>
    <row r="65" spans="1:19" s="10" customFormat="1" ht="12">
      <c r="A65" s="10" t="s">
        <v>19</v>
      </c>
      <c r="C65" s="11"/>
      <c r="D65" s="11" t="s">
        <v>67</v>
      </c>
      <c r="E65" s="11"/>
      <c r="F65" s="11"/>
      <c r="G65" s="11" t="s">
        <v>66</v>
      </c>
      <c r="H65" s="11" t="s">
        <v>401</v>
      </c>
      <c r="I65" s="11">
        <v>6</v>
      </c>
      <c r="J65" s="11" t="s">
        <v>25</v>
      </c>
      <c r="K65" s="39">
        <v>9</v>
      </c>
      <c r="L65" s="39">
        <f>SUM(K65*I65)</f>
        <v>54</v>
      </c>
      <c r="M65" s="11"/>
      <c r="N65" s="24"/>
      <c r="O65" s="23"/>
      <c r="P65" s="23"/>
      <c r="Q65" s="30"/>
      <c r="R65" s="31"/>
      <c r="S65" s="11"/>
    </row>
    <row r="66" spans="1:21" s="10" customFormat="1" ht="12">
      <c r="A66" s="10" t="s">
        <v>19</v>
      </c>
      <c r="C66" s="11" t="s">
        <v>104</v>
      </c>
      <c r="D66" s="11" t="s">
        <v>105</v>
      </c>
      <c r="E66" s="11"/>
      <c r="F66" s="11"/>
      <c r="G66" s="11" t="s">
        <v>106</v>
      </c>
      <c r="H66" s="11" t="s">
        <v>107</v>
      </c>
      <c r="I66" s="11">
        <v>11</v>
      </c>
      <c r="J66" s="11" t="s">
        <v>25</v>
      </c>
      <c r="K66" s="13">
        <f>44.77/100</f>
        <v>0.44770000000000004</v>
      </c>
      <c r="L66" s="36">
        <f>SUM(K66*I66)</f>
        <v>4.9247</v>
      </c>
      <c r="M66" s="11" t="s">
        <v>402</v>
      </c>
      <c r="N66" s="24"/>
      <c r="O66" s="23"/>
      <c r="P66" s="23"/>
      <c r="Q66" s="30"/>
      <c r="R66" s="31"/>
      <c r="S66" s="11"/>
      <c r="U66" s="10" t="s">
        <v>110</v>
      </c>
    </row>
    <row r="67" spans="1:21" s="10" customFormat="1" ht="12">
      <c r="A67" s="10" t="s">
        <v>19</v>
      </c>
      <c r="C67" s="11" t="s">
        <v>69</v>
      </c>
      <c r="D67" s="11" t="s">
        <v>70</v>
      </c>
      <c r="E67" s="11"/>
      <c r="F67" s="11"/>
      <c r="G67" s="11" t="s">
        <v>71</v>
      </c>
      <c r="H67" s="11"/>
      <c r="I67" s="11">
        <v>1</v>
      </c>
      <c r="J67" s="11" t="s">
        <v>25</v>
      </c>
      <c r="K67" s="13">
        <v>4.73</v>
      </c>
      <c r="L67" s="36">
        <f>SUM(K67*I67)</f>
        <v>4.73</v>
      </c>
      <c r="M67" s="11" t="s">
        <v>193</v>
      </c>
      <c r="N67" s="24"/>
      <c r="O67" s="23"/>
      <c r="P67" s="23"/>
      <c r="Q67" s="30"/>
      <c r="R67" s="31"/>
      <c r="S67" s="11"/>
      <c r="U67" s="10" t="s">
        <v>403</v>
      </c>
    </row>
    <row r="68" spans="1:19" s="10" customFormat="1" ht="12">
      <c r="A68" s="10" t="s">
        <v>19</v>
      </c>
      <c r="C68" s="11" t="s">
        <v>306</v>
      </c>
      <c r="D68" s="11" t="s">
        <v>307</v>
      </c>
      <c r="E68" s="11" t="s">
        <v>233</v>
      </c>
      <c r="F68" s="11"/>
      <c r="G68" s="11" t="s">
        <v>233</v>
      </c>
      <c r="H68" s="11"/>
      <c r="I68" s="11">
        <v>1</v>
      </c>
      <c r="J68" s="11" t="s">
        <v>25</v>
      </c>
      <c r="K68" s="39">
        <v>45</v>
      </c>
      <c r="L68" s="39">
        <f>SUM(K68*I68)</f>
        <v>45</v>
      </c>
      <c r="M68" s="11"/>
      <c r="N68" s="24"/>
      <c r="O68" s="23"/>
      <c r="P68" s="23"/>
      <c r="Q68" s="30"/>
      <c r="R68" s="31"/>
      <c r="S68" s="11"/>
    </row>
    <row r="69" spans="1:19" s="10" customFormat="1" ht="12">
      <c r="A69" s="10" t="s">
        <v>19</v>
      </c>
      <c r="C69" s="11" t="s">
        <v>308</v>
      </c>
      <c r="D69" s="11" t="s">
        <v>309</v>
      </c>
      <c r="E69" s="16"/>
      <c r="F69" s="11"/>
      <c r="G69" s="11" t="s">
        <v>310</v>
      </c>
      <c r="H69" s="11"/>
      <c r="I69" s="11">
        <v>1</v>
      </c>
      <c r="J69" s="11" t="s">
        <v>25</v>
      </c>
      <c r="K69" s="39">
        <v>10</v>
      </c>
      <c r="L69" s="39">
        <f>SUM(K69*I69)</f>
        <v>10</v>
      </c>
      <c r="M69" s="11" t="s">
        <v>311</v>
      </c>
      <c r="N69" s="24"/>
      <c r="O69" s="23"/>
      <c r="P69" s="23"/>
      <c r="Q69" s="30"/>
      <c r="R69" s="31"/>
      <c r="S69" s="11"/>
    </row>
    <row r="70" spans="1:21" s="10" customFormat="1" ht="12">
      <c r="A70" s="10" t="s">
        <v>19</v>
      </c>
      <c r="C70" s="11" t="s">
        <v>312</v>
      </c>
      <c r="D70" s="11" t="s">
        <v>313</v>
      </c>
      <c r="E70" s="11"/>
      <c r="F70" s="11"/>
      <c r="G70" s="11" t="s">
        <v>314</v>
      </c>
      <c r="H70" s="11"/>
      <c r="I70" s="11">
        <v>1</v>
      </c>
      <c r="J70" s="11" t="s">
        <v>25</v>
      </c>
      <c r="K70" s="39">
        <v>0.5</v>
      </c>
      <c r="L70" s="39">
        <f>SUM(K70*I70)</f>
        <v>0.5</v>
      </c>
      <c r="M70" s="11"/>
      <c r="N70" s="24"/>
      <c r="O70" s="23"/>
      <c r="P70" s="23"/>
      <c r="Q70" s="30"/>
      <c r="R70" s="31"/>
      <c r="S70" s="11"/>
      <c r="U70" s="10" t="s">
        <v>315</v>
      </c>
    </row>
    <row r="71" spans="1:19" s="10" customFormat="1" ht="12">
      <c r="A71" s="10" t="s">
        <v>19</v>
      </c>
      <c r="C71" s="11" t="s">
        <v>404</v>
      </c>
      <c r="D71" s="11" t="s">
        <v>405</v>
      </c>
      <c r="E71" s="11"/>
      <c r="F71" s="11"/>
      <c r="G71" s="11" t="s">
        <v>23</v>
      </c>
      <c r="H71" s="11" t="s">
        <v>406</v>
      </c>
      <c r="I71" s="11">
        <v>2</v>
      </c>
      <c r="J71" s="11" t="s">
        <v>25</v>
      </c>
      <c r="K71" s="39">
        <f>30.22*0.75</f>
        <v>22.665</v>
      </c>
      <c r="L71" s="39">
        <f>SUM(K71*I71)</f>
        <v>45.33</v>
      </c>
      <c r="M71" s="11"/>
      <c r="N71" s="24"/>
      <c r="O71" s="41"/>
      <c r="P71" s="41"/>
      <c r="Q71" s="30"/>
      <c r="R71" s="31"/>
      <c r="S71" s="11"/>
    </row>
    <row r="72" spans="1:19" s="10" customFormat="1" ht="12">
      <c r="A72" s="10" t="s">
        <v>19</v>
      </c>
      <c r="C72" s="11" t="s">
        <v>27</v>
      </c>
      <c r="D72" s="11" t="s">
        <v>28</v>
      </c>
      <c r="E72" s="11"/>
      <c r="F72" s="11"/>
      <c r="G72" s="11" t="s">
        <v>23</v>
      </c>
      <c r="H72" s="11" t="s">
        <v>29</v>
      </c>
      <c r="I72" s="11">
        <v>2</v>
      </c>
      <c r="J72" s="11" t="s">
        <v>25</v>
      </c>
      <c r="K72" s="13">
        <v>7.4</v>
      </c>
      <c r="L72" s="36">
        <f>SUM(K72*I72)</f>
        <v>14.8</v>
      </c>
      <c r="M72" s="11"/>
      <c r="N72" s="24"/>
      <c r="O72" s="41"/>
      <c r="P72" s="41"/>
      <c r="Q72" s="30"/>
      <c r="R72" s="31"/>
      <c r="S72" s="11"/>
    </row>
    <row r="73" spans="1:19" s="10" customFormat="1" ht="12">
      <c r="A73" s="10" t="s">
        <v>19</v>
      </c>
      <c r="C73" s="11" t="s">
        <v>407</v>
      </c>
      <c r="D73" s="11" t="s">
        <v>408</v>
      </c>
      <c r="E73" s="11"/>
      <c r="F73" s="11"/>
      <c r="G73" s="11" t="s">
        <v>23</v>
      </c>
      <c r="H73" s="11" t="s">
        <v>409</v>
      </c>
      <c r="I73" s="11">
        <v>2</v>
      </c>
      <c r="J73" s="11" t="s">
        <v>25</v>
      </c>
      <c r="K73" s="13">
        <v>7.5</v>
      </c>
      <c r="L73" s="36">
        <f>SUM(K73*I73)</f>
        <v>15</v>
      </c>
      <c r="M73" s="11"/>
      <c r="N73" s="24"/>
      <c r="O73" s="23"/>
      <c r="P73" s="41"/>
      <c r="Q73" s="30"/>
      <c r="R73" s="31"/>
      <c r="S73" s="11"/>
    </row>
    <row r="74" spans="1:21" s="10" customFormat="1" ht="12">
      <c r="A74" s="10" t="s">
        <v>19</v>
      </c>
      <c r="C74" s="11"/>
      <c r="D74" s="11" t="s">
        <v>58</v>
      </c>
      <c r="E74" s="11"/>
      <c r="F74" s="11"/>
      <c r="G74" s="11" t="s">
        <v>59</v>
      </c>
      <c r="H74" s="11" t="s">
        <v>60</v>
      </c>
      <c r="I74" s="11">
        <v>2</v>
      </c>
      <c r="J74" s="11" t="s">
        <v>25</v>
      </c>
      <c r="K74" s="39">
        <v>2.5</v>
      </c>
      <c r="L74" s="39">
        <f>SUM(K74*I74)</f>
        <v>5</v>
      </c>
      <c r="M74" s="11" t="s">
        <v>410</v>
      </c>
      <c r="N74" s="24"/>
      <c r="O74" s="23"/>
      <c r="P74" s="23"/>
      <c r="Q74" s="30"/>
      <c r="R74" s="31"/>
      <c r="S74" s="11"/>
      <c r="U74" s="10" t="s">
        <v>411</v>
      </c>
    </row>
    <row r="75" spans="1:21" s="10" customFormat="1" ht="12">
      <c r="A75" s="10" t="s">
        <v>19</v>
      </c>
      <c r="C75" s="11" t="s">
        <v>61</v>
      </c>
      <c r="D75" s="11" t="s">
        <v>62</v>
      </c>
      <c r="E75" s="11"/>
      <c r="F75" s="11"/>
      <c r="G75" s="11" t="s">
        <v>59</v>
      </c>
      <c r="H75" s="11" t="s">
        <v>63</v>
      </c>
      <c r="I75" s="11">
        <v>2</v>
      </c>
      <c r="J75" s="11" t="s">
        <v>25</v>
      </c>
      <c r="K75" s="13">
        <v>3.25</v>
      </c>
      <c r="L75" s="36">
        <f>SUM(K75*I75)</f>
        <v>6.5</v>
      </c>
      <c r="M75" s="11" t="s">
        <v>410</v>
      </c>
      <c r="N75" s="24"/>
      <c r="O75" s="23"/>
      <c r="P75" s="23"/>
      <c r="Q75" s="30"/>
      <c r="R75" s="31"/>
      <c r="S75" s="11"/>
      <c r="U75" s="10" t="s">
        <v>411</v>
      </c>
    </row>
    <row r="76" spans="1:21" s="10" customFormat="1" ht="12">
      <c r="A76" s="10" t="s">
        <v>19</v>
      </c>
      <c r="C76" s="11"/>
      <c r="D76" s="11" t="s">
        <v>34</v>
      </c>
      <c r="E76" s="11"/>
      <c r="F76" s="11"/>
      <c r="G76" s="11" t="s">
        <v>35</v>
      </c>
      <c r="H76" s="11" t="s">
        <v>36</v>
      </c>
      <c r="I76" s="11">
        <v>11</v>
      </c>
      <c r="J76" s="11" t="s">
        <v>25</v>
      </c>
      <c r="K76" s="39">
        <v>1.5</v>
      </c>
      <c r="L76" s="39">
        <f>SUM(K76*I76)</f>
        <v>16.5</v>
      </c>
      <c r="M76" s="11"/>
      <c r="N76" s="24"/>
      <c r="O76" s="23"/>
      <c r="P76" s="23"/>
      <c r="Q76" s="30"/>
      <c r="R76" s="31"/>
      <c r="S76" s="11"/>
      <c r="U76" s="10" t="s">
        <v>412</v>
      </c>
    </row>
    <row r="77" spans="1:19" s="10" customFormat="1" ht="12">
      <c r="A77" s="10" t="s">
        <v>19</v>
      </c>
      <c r="C77" s="11"/>
      <c r="D77" s="11" t="s">
        <v>316</v>
      </c>
      <c r="E77" s="16"/>
      <c r="F77" s="11"/>
      <c r="G77" s="11" t="s">
        <v>41</v>
      </c>
      <c r="H77" s="11"/>
      <c r="I77" s="11">
        <v>1</v>
      </c>
      <c r="J77" s="11" t="s">
        <v>25</v>
      </c>
      <c r="K77" s="39">
        <v>8</v>
      </c>
      <c r="L77" s="39">
        <f>SUM(K77*I77)</f>
        <v>8</v>
      </c>
      <c r="M77" s="11"/>
      <c r="N77" s="24"/>
      <c r="O77" s="23"/>
      <c r="P77" s="52"/>
      <c r="Q77" s="30"/>
      <c r="R77" s="31"/>
      <c r="S77" s="11"/>
    </row>
    <row r="78" spans="1:19" s="10" customFormat="1" ht="12">
      <c r="A78" s="10" t="s">
        <v>19</v>
      </c>
      <c r="C78" s="11"/>
      <c r="D78" s="11" t="s">
        <v>317</v>
      </c>
      <c r="E78" s="16"/>
      <c r="F78" s="11"/>
      <c r="G78" s="11" t="s">
        <v>41</v>
      </c>
      <c r="H78" s="11"/>
      <c r="I78" s="11">
        <v>1</v>
      </c>
      <c r="J78" s="11" t="s">
        <v>25</v>
      </c>
      <c r="K78" s="39">
        <v>5</v>
      </c>
      <c r="L78" s="39">
        <f>SUM(K78*I78)</f>
        <v>5</v>
      </c>
      <c r="M78" s="11"/>
      <c r="N78" s="24"/>
      <c r="O78" s="23"/>
      <c r="P78" s="52"/>
      <c r="Q78" s="30"/>
      <c r="R78" s="31"/>
      <c r="S78" s="11"/>
    </row>
    <row r="79" spans="1:19" s="10" customFormat="1" ht="12">
      <c r="A79" s="10" t="s">
        <v>19</v>
      </c>
      <c r="C79" s="11"/>
      <c r="D79" s="11" t="s">
        <v>413</v>
      </c>
      <c r="E79" s="16"/>
      <c r="F79" s="11"/>
      <c r="G79" s="11" t="s">
        <v>41</v>
      </c>
      <c r="H79" s="11"/>
      <c r="I79" s="11">
        <v>1</v>
      </c>
      <c r="J79" s="11" t="s">
        <v>25</v>
      </c>
      <c r="K79" s="39">
        <v>6</v>
      </c>
      <c r="L79" s="39">
        <f>SUM(K79*I79)</f>
        <v>6</v>
      </c>
      <c r="M79" s="11" t="s">
        <v>311</v>
      </c>
      <c r="N79" s="24"/>
      <c r="O79" s="23"/>
      <c r="P79" s="52"/>
      <c r="Q79" s="30"/>
      <c r="R79" s="31"/>
      <c r="S79" s="11"/>
    </row>
    <row r="80" spans="1:19" s="10" customFormat="1" ht="12">
      <c r="A80" s="10" t="s">
        <v>19</v>
      </c>
      <c r="C80" s="11" t="s">
        <v>414</v>
      </c>
      <c r="D80" s="11" t="s">
        <v>415</v>
      </c>
      <c r="E80" s="16"/>
      <c r="F80" s="11"/>
      <c r="G80" s="11" t="s">
        <v>41</v>
      </c>
      <c r="H80" s="11"/>
      <c r="I80" s="11">
        <v>2</v>
      </c>
      <c r="J80" s="11" t="s">
        <v>25</v>
      </c>
      <c r="K80" s="39">
        <v>10</v>
      </c>
      <c r="L80" s="39">
        <f>SUM(K80*I80)</f>
        <v>20</v>
      </c>
      <c r="M80" s="11"/>
      <c r="N80" s="24"/>
      <c r="O80" s="23"/>
      <c r="P80" s="52"/>
      <c r="Q80" s="30"/>
      <c r="R80" s="31"/>
      <c r="S80" s="11"/>
    </row>
    <row r="81" spans="3:19" s="10" customFormat="1" ht="12">
      <c r="C81" s="11"/>
      <c r="D81" s="11" t="s">
        <v>416</v>
      </c>
      <c r="E81" s="16"/>
      <c r="F81" s="11"/>
      <c r="G81" s="11" t="s">
        <v>41</v>
      </c>
      <c r="H81" s="11"/>
      <c r="I81" s="11">
        <v>1</v>
      </c>
      <c r="J81" s="11" t="s">
        <v>25</v>
      </c>
      <c r="K81" s="39">
        <v>15</v>
      </c>
      <c r="L81" s="39">
        <f>SUM(K81*I81)</f>
        <v>15</v>
      </c>
      <c r="M81" s="11"/>
      <c r="N81" s="24"/>
      <c r="O81" s="23"/>
      <c r="P81" s="52"/>
      <c r="Q81" s="30"/>
      <c r="R81" s="31"/>
      <c r="S81" s="11"/>
    </row>
    <row r="82" spans="3:19" s="10" customFormat="1" ht="12">
      <c r="C82" s="11"/>
      <c r="D82" s="11" t="s">
        <v>417</v>
      </c>
      <c r="E82" s="16"/>
      <c r="F82" s="11"/>
      <c r="G82" s="11" t="s">
        <v>41</v>
      </c>
      <c r="H82" s="11"/>
      <c r="I82" s="11">
        <v>1</v>
      </c>
      <c r="J82" s="11" t="s">
        <v>25</v>
      </c>
      <c r="K82" s="39">
        <v>15</v>
      </c>
      <c r="L82" s="39">
        <f>SUM(K82*I82)</f>
        <v>15</v>
      </c>
      <c r="M82" s="11"/>
      <c r="N82" s="24"/>
      <c r="O82" s="23"/>
      <c r="P82" s="52"/>
      <c r="Q82" s="30"/>
      <c r="R82" s="31"/>
      <c r="S82" s="11"/>
    </row>
    <row r="83" spans="3:19" s="10" customFormat="1" ht="12">
      <c r="C83" s="11"/>
      <c r="D83" s="11" t="s">
        <v>418</v>
      </c>
      <c r="E83" s="16"/>
      <c r="F83" s="11"/>
      <c r="G83" s="11" t="s">
        <v>41</v>
      </c>
      <c r="H83" s="11"/>
      <c r="I83" s="11">
        <v>1</v>
      </c>
      <c r="J83" s="11" t="s">
        <v>25</v>
      </c>
      <c r="K83" s="39">
        <v>15</v>
      </c>
      <c r="L83" s="39">
        <f>SUM(K83*I83)</f>
        <v>15</v>
      </c>
      <c r="M83" s="11"/>
      <c r="N83" s="24"/>
      <c r="O83" s="23"/>
      <c r="P83" s="52"/>
      <c r="Q83" s="30"/>
      <c r="R83" s="31"/>
      <c r="S83" s="11"/>
    </row>
    <row r="84" spans="3:19" s="10" customFormat="1" ht="12">
      <c r="C84" s="11"/>
      <c r="D84" s="11" t="s">
        <v>419</v>
      </c>
      <c r="E84" s="16"/>
      <c r="F84" s="11"/>
      <c r="G84" s="11" t="s">
        <v>41</v>
      </c>
      <c r="H84" s="11"/>
      <c r="I84" s="11">
        <v>1</v>
      </c>
      <c r="J84" s="11" t="s">
        <v>25</v>
      </c>
      <c r="K84" s="39">
        <v>20</v>
      </c>
      <c r="L84" s="39">
        <f>SUM(K84*I84)</f>
        <v>20</v>
      </c>
      <c r="M84" s="11"/>
      <c r="N84" s="24"/>
      <c r="O84" s="23"/>
      <c r="P84" s="52"/>
      <c r="Q84" s="30"/>
      <c r="R84" s="31"/>
      <c r="S84" s="11"/>
    </row>
    <row r="85" spans="1:19" s="10" customFormat="1" ht="12">
      <c r="A85" s="10" t="s">
        <v>231</v>
      </c>
      <c r="C85" s="11" t="s">
        <v>420</v>
      </c>
      <c r="D85" s="11" t="s">
        <v>232</v>
      </c>
      <c r="E85" s="11"/>
      <c r="F85" s="11"/>
      <c r="G85" s="11" t="s">
        <v>233</v>
      </c>
      <c r="H85" s="11"/>
      <c r="I85" s="11">
        <v>4</v>
      </c>
      <c r="J85" s="11" t="s">
        <v>25</v>
      </c>
      <c r="K85" s="13">
        <v>0.1</v>
      </c>
      <c r="L85" s="13">
        <f>SUM(K85*I85)</f>
        <v>0.4</v>
      </c>
      <c r="M85" s="11"/>
      <c r="N85" s="24"/>
      <c r="O85" s="23"/>
      <c r="P85" s="23"/>
      <c r="Q85" s="30"/>
      <c r="R85" s="31"/>
      <c r="S85" s="11"/>
    </row>
    <row r="86" spans="1:19" s="10" customFormat="1" ht="12">
      <c r="A86" s="10" t="s">
        <v>231</v>
      </c>
      <c r="C86" s="11" t="s">
        <v>421</v>
      </c>
      <c r="D86" s="11" t="s">
        <v>422</v>
      </c>
      <c r="E86" s="11"/>
      <c r="F86" s="11"/>
      <c r="G86" s="11" t="s">
        <v>233</v>
      </c>
      <c r="H86" s="11"/>
      <c r="I86" s="11">
        <v>3</v>
      </c>
      <c r="J86" s="11" t="s">
        <v>25</v>
      </c>
      <c r="K86" s="13">
        <v>2.89</v>
      </c>
      <c r="L86" s="13">
        <f>SUM(K86*I86)</f>
        <v>8.67</v>
      </c>
      <c r="M86" s="11"/>
      <c r="N86" s="24"/>
      <c r="O86" s="23"/>
      <c r="P86" s="23"/>
      <c r="Q86" s="30"/>
      <c r="R86" s="31"/>
      <c r="S86" s="11"/>
    </row>
    <row r="87" spans="1:19" s="10" customFormat="1" ht="12">
      <c r="A87" s="10" t="s">
        <v>231</v>
      </c>
      <c r="C87" s="11" t="s">
        <v>423</v>
      </c>
      <c r="D87" s="11" t="s">
        <v>424</v>
      </c>
      <c r="E87" s="11"/>
      <c r="F87" s="11"/>
      <c r="G87" s="11" t="s">
        <v>233</v>
      </c>
      <c r="H87" s="11"/>
      <c r="I87" s="11">
        <v>5</v>
      </c>
      <c r="J87" s="11" t="s">
        <v>25</v>
      </c>
      <c r="K87" s="13">
        <v>1.17</v>
      </c>
      <c r="L87" s="13">
        <f>SUM(K87*I87)</f>
        <v>5.85</v>
      </c>
      <c r="M87" s="11"/>
      <c r="N87" s="24"/>
      <c r="O87" s="23"/>
      <c r="P87" s="23"/>
      <c r="Q87" s="30"/>
      <c r="R87" s="31"/>
      <c r="S87" s="11"/>
    </row>
    <row r="88" spans="1:19" s="10" customFormat="1" ht="12">
      <c r="A88" s="10" t="s">
        <v>231</v>
      </c>
      <c r="C88" s="11" t="s">
        <v>425</v>
      </c>
      <c r="D88" s="11" t="s">
        <v>235</v>
      </c>
      <c r="E88" s="11"/>
      <c r="F88" s="11"/>
      <c r="G88" s="11" t="s">
        <v>233</v>
      </c>
      <c r="H88" s="11"/>
      <c r="I88" s="11">
        <v>2</v>
      </c>
      <c r="J88" s="11" t="s">
        <v>25</v>
      </c>
      <c r="K88" s="13">
        <v>0.08</v>
      </c>
      <c r="L88" s="13">
        <f>SUM(K88*I88)</f>
        <v>0.16</v>
      </c>
      <c r="M88" s="11"/>
      <c r="N88" s="24"/>
      <c r="O88" s="23"/>
      <c r="P88" s="23"/>
      <c r="Q88" s="30"/>
      <c r="R88" s="31"/>
      <c r="S88" s="11"/>
    </row>
    <row r="89" spans="1:19" s="10" customFormat="1" ht="12">
      <c r="A89" s="10" t="s">
        <v>231</v>
      </c>
      <c r="C89" s="11" t="s">
        <v>426</v>
      </c>
      <c r="D89" s="11" t="s">
        <v>427</v>
      </c>
      <c r="E89" s="11"/>
      <c r="F89" s="11"/>
      <c r="G89" s="11" t="s">
        <v>233</v>
      </c>
      <c r="H89" s="11"/>
      <c r="I89" s="11">
        <v>4</v>
      </c>
      <c r="J89" s="11" t="s">
        <v>25</v>
      </c>
      <c r="K89" s="13">
        <v>0.005</v>
      </c>
      <c r="L89" s="13">
        <f>SUM(K89*I89)</f>
        <v>0.02</v>
      </c>
      <c r="M89" s="11"/>
      <c r="N89" s="24"/>
      <c r="O89" s="23"/>
      <c r="P89" s="23"/>
      <c r="Q89" s="30"/>
      <c r="R89" s="31"/>
      <c r="S89" s="11"/>
    </row>
    <row r="90" spans="1:19" s="10" customFormat="1" ht="12">
      <c r="A90" s="10" t="s">
        <v>231</v>
      </c>
      <c r="C90" s="11" t="s">
        <v>428</v>
      </c>
      <c r="D90" s="11" t="s">
        <v>236</v>
      </c>
      <c r="E90" s="11"/>
      <c r="F90" s="11"/>
      <c r="G90" s="11" t="s">
        <v>233</v>
      </c>
      <c r="H90" s="11"/>
      <c r="I90" s="11">
        <v>1</v>
      </c>
      <c r="J90" s="11" t="s">
        <v>25</v>
      </c>
      <c r="K90" s="13">
        <v>0.66</v>
      </c>
      <c r="L90" s="36">
        <f>SUM(K90*I90)</f>
        <v>0.66</v>
      </c>
      <c r="M90" s="11"/>
      <c r="N90" s="24"/>
      <c r="O90" s="23"/>
      <c r="P90" s="23"/>
      <c r="Q90" s="30"/>
      <c r="R90" s="31"/>
      <c r="S90" s="11"/>
    </row>
    <row r="91" spans="1:19" s="10" customFormat="1" ht="12">
      <c r="A91" s="10" t="s">
        <v>231</v>
      </c>
      <c r="C91" s="11" t="s">
        <v>429</v>
      </c>
      <c r="D91" s="11" t="s">
        <v>237</v>
      </c>
      <c r="E91" s="11"/>
      <c r="F91" s="11"/>
      <c r="G91" s="11" t="s">
        <v>233</v>
      </c>
      <c r="H91" s="11"/>
      <c r="I91" s="11">
        <v>1</v>
      </c>
      <c r="J91" s="11" t="s">
        <v>25</v>
      </c>
      <c r="K91" s="13">
        <v>0.53</v>
      </c>
      <c r="L91" s="36">
        <f>SUM(K91*I91)</f>
        <v>0.53</v>
      </c>
      <c r="M91" s="11"/>
      <c r="N91" s="24"/>
      <c r="O91" s="23"/>
      <c r="P91" s="23"/>
      <c r="Q91" s="30"/>
      <c r="R91" s="31"/>
      <c r="S91" s="11"/>
    </row>
    <row r="92" spans="1:19" s="10" customFormat="1" ht="12">
      <c r="A92" s="10" t="s">
        <v>231</v>
      </c>
      <c r="C92" s="11" t="s">
        <v>430</v>
      </c>
      <c r="D92" s="11" t="s">
        <v>238</v>
      </c>
      <c r="E92" s="11"/>
      <c r="F92" s="11"/>
      <c r="G92" s="11" t="s">
        <v>233</v>
      </c>
      <c r="H92" s="11"/>
      <c r="I92" s="11">
        <v>1</v>
      </c>
      <c r="J92" s="11" t="s">
        <v>25</v>
      </c>
      <c r="K92" s="13">
        <v>2.43</v>
      </c>
      <c r="L92" s="36">
        <f>SUM(K92*I92)</f>
        <v>2.43</v>
      </c>
      <c r="M92" s="11" t="s">
        <v>193</v>
      </c>
      <c r="N92" s="24"/>
      <c r="O92" s="23"/>
      <c r="P92" s="23"/>
      <c r="Q92" s="30"/>
      <c r="R92" s="31"/>
      <c r="S92" s="11"/>
    </row>
    <row r="93" spans="1:19" s="10" customFormat="1" ht="12">
      <c r="A93" s="10" t="s">
        <v>231</v>
      </c>
      <c r="C93" s="11" t="s">
        <v>431</v>
      </c>
      <c r="D93" s="11" t="s">
        <v>239</v>
      </c>
      <c r="E93" s="11"/>
      <c r="F93" s="11"/>
      <c r="G93" s="11" t="s">
        <v>233</v>
      </c>
      <c r="H93" s="11"/>
      <c r="I93" s="11">
        <v>1</v>
      </c>
      <c r="J93" s="11" t="s">
        <v>25</v>
      </c>
      <c r="K93" s="13">
        <v>0.34</v>
      </c>
      <c r="L93" s="36">
        <f>SUM(K93*I93)</f>
        <v>0.34</v>
      </c>
      <c r="M93" s="11" t="s">
        <v>193</v>
      </c>
      <c r="N93" s="24"/>
      <c r="O93" s="23"/>
      <c r="P93" s="23"/>
      <c r="Q93" s="30"/>
      <c r="R93" s="31"/>
      <c r="S93" s="11"/>
    </row>
    <row r="94" spans="1:19" s="10" customFormat="1" ht="12">
      <c r="A94" s="10" t="s">
        <v>231</v>
      </c>
      <c r="C94" s="11" t="s">
        <v>432</v>
      </c>
      <c r="D94" s="11" t="s">
        <v>240</v>
      </c>
      <c r="E94" s="11"/>
      <c r="F94" s="11"/>
      <c r="G94" s="11" t="s">
        <v>233</v>
      </c>
      <c r="H94" s="11"/>
      <c r="I94" s="11">
        <v>1</v>
      </c>
      <c r="J94" s="11" t="s">
        <v>25</v>
      </c>
      <c r="K94" s="13">
        <v>0.02</v>
      </c>
      <c r="L94" s="36">
        <f>SUM(K94*I94)</f>
        <v>0.02</v>
      </c>
      <c r="M94" s="11" t="s">
        <v>193</v>
      </c>
      <c r="N94" s="24"/>
      <c r="O94" s="23"/>
      <c r="P94" s="23"/>
      <c r="Q94" s="30"/>
      <c r="R94" s="31"/>
      <c r="S94" s="11"/>
    </row>
    <row r="95" spans="1:19" s="10" customFormat="1" ht="12">
      <c r="A95" s="10" t="s">
        <v>231</v>
      </c>
      <c r="B95" s="6"/>
      <c r="C95" s="11" t="s">
        <v>433</v>
      </c>
      <c r="D95" s="11" t="s">
        <v>241</v>
      </c>
      <c r="E95" s="11"/>
      <c r="F95" s="11"/>
      <c r="G95" s="11" t="s">
        <v>233</v>
      </c>
      <c r="H95" s="11"/>
      <c r="I95" s="11">
        <v>1</v>
      </c>
      <c r="J95" s="11" t="s">
        <v>25</v>
      </c>
      <c r="K95" s="13">
        <v>4.01</v>
      </c>
      <c r="L95" s="36">
        <f>SUM(K95*I95)</f>
        <v>4.01</v>
      </c>
      <c r="M95" s="11" t="s">
        <v>193</v>
      </c>
      <c r="N95" s="24"/>
      <c r="O95" s="23"/>
      <c r="P95" s="23"/>
      <c r="Q95" s="30"/>
      <c r="R95" s="31"/>
      <c r="S95" s="11"/>
    </row>
    <row r="96" spans="1:19" s="10" customFormat="1" ht="12">
      <c r="A96" s="10" t="s">
        <v>231</v>
      </c>
      <c r="C96" s="11" t="s">
        <v>434</v>
      </c>
      <c r="D96" s="11" t="s">
        <v>242</v>
      </c>
      <c r="E96" s="11"/>
      <c r="F96" s="11"/>
      <c r="G96" s="11" t="s">
        <v>233</v>
      </c>
      <c r="H96" s="11"/>
      <c r="I96" s="11">
        <v>1</v>
      </c>
      <c r="J96" s="11" t="s">
        <v>25</v>
      </c>
      <c r="K96" s="13">
        <v>0.9</v>
      </c>
      <c r="L96" s="36">
        <f>SUM(K96*I96)</f>
        <v>0.9</v>
      </c>
      <c r="M96" s="11" t="s">
        <v>193</v>
      </c>
      <c r="N96" s="24"/>
      <c r="O96" s="23"/>
      <c r="P96" s="23"/>
      <c r="Q96" s="30"/>
      <c r="R96" s="31"/>
      <c r="S96" s="11"/>
    </row>
    <row r="97" spans="1:19" s="10" customFormat="1" ht="12">
      <c r="A97" s="10" t="s">
        <v>231</v>
      </c>
      <c r="C97" s="11" t="s">
        <v>435</v>
      </c>
      <c r="D97" s="11" t="s">
        <v>243</v>
      </c>
      <c r="E97" s="11"/>
      <c r="F97" s="11"/>
      <c r="G97" s="11" t="s">
        <v>233</v>
      </c>
      <c r="H97" s="11"/>
      <c r="I97" s="11">
        <v>1</v>
      </c>
      <c r="J97" s="11" t="s">
        <v>25</v>
      </c>
      <c r="K97" s="13">
        <v>0.26</v>
      </c>
      <c r="L97" s="36">
        <f>SUM(K97*I97)</f>
        <v>0.26</v>
      </c>
      <c r="M97" s="11"/>
      <c r="N97" s="24"/>
      <c r="O97" s="23"/>
      <c r="P97" s="23"/>
      <c r="Q97" s="30"/>
      <c r="R97" s="31"/>
      <c r="S97" s="11"/>
    </row>
    <row r="98" spans="1:19" s="10" customFormat="1" ht="12">
      <c r="A98" s="10" t="s">
        <v>231</v>
      </c>
      <c r="C98" s="11" t="s">
        <v>436</v>
      </c>
      <c r="D98" s="11" t="s">
        <v>437</v>
      </c>
      <c r="E98" s="11"/>
      <c r="F98" s="11"/>
      <c r="G98" s="11" t="s">
        <v>233</v>
      </c>
      <c r="H98" s="11"/>
      <c r="I98" s="11">
        <v>1</v>
      </c>
      <c r="J98" s="11" t="s">
        <v>25</v>
      </c>
      <c r="K98" s="13">
        <v>2.77</v>
      </c>
      <c r="L98" s="36">
        <f>SUM(K98*I98)</f>
        <v>2.77</v>
      </c>
      <c r="M98" s="11"/>
      <c r="N98" s="24"/>
      <c r="O98" s="23"/>
      <c r="P98" s="23"/>
      <c r="Q98" s="30"/>
      <c r="R98" s="31"/>
      <c r="S98" s="11"/>
    </row>
    <row r="99" spans="1:19" s="10" customFormat="1" ht="12">
      <c r="A99" s="10" t="s">
        <v>231</v>
      </c>
      <c r="C99" s="11" t="s">
        <v>438</v>
      </c>
      <c r="D99" s="11" t="s">
        <v>439</v>
      </c>
      <c r="E99" s="11"/>
      <c r="F99" s="11"/>
      <c r="G99" s="11" t="s">
        <v>233</v>
      </c>
      <c r="H99" s="11"/>
      <c r="I99" s="11">
        <v>1</v>
      </c>
      <c r="J99" s="11" t="s">
        <v>25</v>
      </c>
      <c r="K99" s="13">
        <v>6</v>
      </c>
      <c r="L99" s="36">
        <f>SUM(K99*I99)</f>
        <v>6</v>
      </c>
      <c r="M99" s="11"/>
      <c r="N99" s="24"/>
      <c r="O99" s="23"/>
      <c r="P99" s="23"/>
      <c r="Q99" s="30"/>
      <c r="R99" s="31"/>
      <c r="S99" s="11"/>
    </row>
    <row r="100" spans="1:19" s="10" customFormat="1" ht="12">
      <c r="A100" s="10" t="s">
        <v>231</v>
      </c>
      <c r="C100" s="11" t="s">
        <v>440</v>
      </c>
      <c r="D100" s="11" t="s">
        <v>441</v>
      </c>
      <c r="E100" s="11"/>
      <c r="F100" s="11"/>
      <c r="G100" s="11" t="s">
        <v>233</v>
      </c>
      <c r="H100" s="11"/>
      <c r="I100" s="11">
        <v>1</v>
      </c>
      <c r="J100" s="11" t="s">
        <v>25</v>
      </c>
      <c r="K100" s="13">
        <v>0.76</v>
      </c>
      <c r="L100" s="36">
        <f>SUM(K100*I100)</f>
        <v>0.76</v>
      </c>
      <c r="M100" s="11"/>
      <c r="N100" s="24"/>
      <c r="O100" s="23"/>
      <c r="P100" s="23"/>
      <c r="Q100" s="30"/>
      <c r="R100" s="31"/>
      <c r="S100" s="11"/>
    </row>
    <row r="101" spans="1:19" s="10" customFormat="1" ht="12">
      <c r="A101" s="10" t="s">
        <v>231</v>
      </c>
      <c r="C101" s="11" t="s">
        <v>442</v>
      </c>
      <c r="D101" s="11" t="s">
        <v>443</v>
      </c>
      <c r="E101" s="11"/>
      <c r="F101" s="11"/>
      <c r="G101" s="11" t="s">
        <v>233</v>
      </c>
      <c r="H101" s="11"/>
      <c r="I101" s="11">
        <v>1</v>
      </c>
      <c r="J101" s="11" t="s">
        <v>25</v>
      </c>
      <c r="K101" s="13">
        <v>2.82</v>
      </c>
      <c r="L101" s="36">
        <f>SUM(K101*I101)</f>
        <v>2.8200000000000003</v>
      </c>
      <c r="M101" s="11"/>
      <c r="N101" s="24"/>
      <c r="O101" s="23"/>
      <c r="P101" s="23"/>
      <c r="Q101" s="30"/>
      <c r="R101" s="31"/>
      <c r="S101" s="11"/>
    </row>
    <row r="102" spans="1:19" s="10" customFormat="1" ht="12">
      <c r="A102" s="10" t="s">
        <v>231</v>
      </c>
      <c r="C102" s="11" t="s">
        <v>444</v>
      </c>
      <c r="D102" s="11" t="s">
        <v>445</v>
      </c>
      <c r="E102" s="11"/>
      <c r="F102" s="11"/>
      <c r="G102" s="11" t="s">
        <v>233</v>
      </c>
      <c r="H102" s="11"/>
      <c r="I102" s="11">
        <v>1</v>
      </c>
      <c r="J102" s="11" t="s">
        <v>25</v>
      </c>
      <c r="K102" s="13">
        <v>6.51</v>
      </c>
      <c r="L102" s="36">
        <f>SUM(K102*I102)</f>
        <v>6.51</v>
      </c>
      <c r="M102" s="11"/>
      <c r="N102" s="24"/>
      <c r="O102" s="23"/>
      <c r="P102" s="23"/>
      <c r="Q102" s="30"/>
      <c r="R102" s="31"/>
      <c r="S102" s="11"/>
    </row>
    <row r="103" spans="1:19" s="10" customFormat="1" ht="12">
      <c r="A103" s="10" t="s">
        <v>231</v>
      </c>
      <c r="C103" s="11" t="s">
        <v>446</v>
      </c>
      <c r="D103" s="11" t="s">
        <v>248</v>
      </c>
      <c r="E103" s="11"/>
      <c r="F103" s="11"/>
      <c r="G103" s="11" t="s">
        <v>233</v>
      </c>
      <c r="H103" s="11"/>
      <c r="I103" s="11">
        <v>1</v>
      </c>
      <c r="J103" s="11" t="s">
        <v>25</v>
      </c>
      <c r="K103" s="13">
        <v>2.46</v>
      </c>
      <c r="L103" s="13">
        <f>SUM(K103*I103)</f>
        <v>2.46</v>
      </c>
      <c r="M103" s="11"/>
      <c r="N103" s="24"/>
      <c r="O103" s="23"/>
      <c r="P103" s="23"/>
      <c r="Q103" s="30"/>
      <c r="R103" s="31"/>
      <c r="S103" s="11"/>
    </row>
    <row r="104" spans="1:19" s="10" customFormat="1" ht="12">
      <c r="A104" s="10" t="s">
        <v>231</v>
      </c>
      <c r="C104" s="11"/>
      <c r="D104" s="11" t="s">
        <v>447</v>
      </c>
      <c r="E104" s="11"/>
      <c r="F104" s="11"/>
      <c r="G104" s="11" t="s">
        <v>233</v>
      </c>
      <c r="H104" s="11"/>
      <c r="I104" s="11">
        <v>1</v>
      </c>
      <c r="J104" s="11" t="s">
        <v>25</v>
      </c>
      <c r="K104" s="39">
        <v>2</v>
      </c>
      <c r="L104" s="39">
        <f>SUM(K104*I104)</f>
        <v>2</v>
      </c>
      <c r="M104" s="11"/>
      <c r="N104" s="24"/>
      <c r="O104" s="23"/>
      <c r="P104" s="23"/>
      <c r="Q104" s="30"/>
      <c r="R104" s="31"/>
      <c r="S104" s="11"/>
    </row>
    <row r="105" spans="1:19" s="10" customFormat="1" ht="12">
      <c r="A105" s="10" t="s">
        <v>231</v>
      </c>
      <c r="C105" s="11"/>
      <c r="D105" s="11" t="s">
        <v>448</v>
      </c>
      <c r="E105" s="11"/>
      <c r="F105" s="11"/>
      <c r="G105" s="11" t="s">
        <v>233</v>
      </c>
      <c r="H105" s="11"/>
      <c r="I105" s="11">
        <v>1</v>
      </c>
      <c r="J105" s="11" t="s">
        <v>25</v>
      </c>
      <c r="K105" s="39">
        <v>2</v>
      </c>
      <c r="L105" s="39">
        <f>SUM(K105*I105)</f>
        <v>2</v>
      </c>
      <c r="M105" s="11"/>
      <c r="N105" s="24"/>
      <c r="O105" s="23"/>
      <c r="P105" s="23"/>
      <c r="Q105" s="30"/>
      <c r="R105" s="31"/>
      <c r="S105" s="11"/>
    </row>
    <row r="106" spans="1:19" s="10" customFormat="1" ht="12">
      <c r="A106" s="10" t="s">
        <v>231</v>
      </c>
      <c r="C106" s="11"/>
      <c r="D106" s="11" t="s">
        <v>449</v>
      </c>
      <c r="E106" s="11"/>
      <c r="F106" s="11"/>
      <c r="G106" s="11" t="s">
        <v>233</v>
      </c>
      <c r="H106" s="11"/>
      <c r="I106" s="11">
        <v>1</v>
      </c>
      <c r="J106" s="11" t="s">
        <v>25</v>
      </c>
      <c r="K106" s="39">
        <v>4</v>
      </c>
      <c r="L106" s="39">
        <f>SUM(K106*I106)</f>
        <v>4</v>
      </c>
      <c r="M106" s="11"/>
      <c r="N106" s="24"/>
      <c r="O106" s="23"/>
      <c r="P106" s="23"/>
      <c r="Q106" s="30"/>
      <c r="R106" s="31"/>
      <c r="S106" s="11"/>
    </row>
    <row r="107" spans="1:19" s="10" customFormat="1" ht="12">
      <c r="A107" s="10" t="s">
        <v>231</v>
      </c>
      <c r="C107" s="11"/>
      <c r="D107" s="11" t="s">
        <v>450</v>
      </c>
      <c r="E107" s="11"/>
      <c r="F107" s="11"/>
      <c r="G107" s="11" t="s">
        <v>233</v>
      </c>
      <c r="H107" s="11"/>
      <c r="I107" s="11">
        <v>1</v>
      </c>
      <c r="J107" s="11" t="s">
        <v>25</v>
      </c>
      <c r="K107" s="39">
        <v>4</v>
      </c>
      <c r="L107" s="39">
        <f>SUM(K107*I107)</f>
        <v>4</v>
      </c>
      <c r="M107" s="11"/>
      <c r="N107" s="24"/>
      <c r="O107" s="23"/>
      <c r="P107" s="23"/>
      <c r="Q107" s="30"/>
      <c r="R107" s="31"/>
      <c r="S107" s="11"/>
    </row>
    <row r="108" spans="1:19" s="10" customFormat="1" ht="12">
      <c r="A108" s="10" t="s">
        <v>231</v>
      </c>
      <c r="C108" s="11" t="s">
        <v>451</v>
      </c>
      <c r="D108" s="11" t="s">
        <v>452</v>
      </c>
      <c r="E108" s="11"/>
      <c r="F108" s="11"/>
      <c r="G108" s="11" t="s">
        <v>233</v>
      </c>
      <c r="H108" s="11"/>
      <c r="I108" s="11">
        <v>1</v>
      </c>
      <c r="J108" s="11" t="s">
        <v>25</v>
      </c>
      <c r="K108" s="13">
        <v>2.01</v>
      </c>
      <c r="L108" s="13">
        <f>SUM(K108*I108)</f>
        <v>2.01</v>
      </c>
      <c r="M108" s="11"/>
      <c r="N108" s="24"/>
      <c r="O108" s="23"/>
      <c r="P108" s="23"/>
      <c r="Q108" s="30"/>
      <c r="R108" s="31"/>
      <c r="S108" s="11"/>
    </row>
    <row r="109" spans="1:19" s="10" customFormat="1" ht="12">
      <c r="A109" s="10" t="s">
        <v>231</v>
      </c>
      <c r="C109" s="11" t="s">
        <v>453</v>
      </c>
      <c r="D109" s="11" t="s">
        <v>454</v>
      </c>
      <c r="E109" s="11"/>
      <c r="F109" s="11"/>
      <c r="G109" s="11" t="s">
        <v>233</v>
      </c>
      <c r="H109" s="11"/>
      <c r="I109" s="11">
        <v>4</v>
      </c>
      <c r="J109" s="11" t="s">
        <v>25</v>
      </c>
      <c r="K109" s="13">
        <v>0.25</v>
      </c>
      <c r="L109" s="13">
        <f>SUM(K109*I109)</f>
        <v>1</v>
      </c>
      <c r="M109" s="11"/>
      <c r="N109" s="24"/>
      <c r="O109" s="23"/>
      <c r="P109" s="23"/>
      <c r="Q109" s="30"/>
      <c r="R109" s="31"/>
      <c r="S109" s="11"/>
    </row>
    <row r="110" spans="1:19" s="10" customFormat="1" ht="12">
      <c r="A110" s="10" t="s">
        <v>231</v>
      </c>
      <c r="C110" s="11" t="s">
        <v>455</v>
      </c>
      <c r="D110" s="11" t="s">
        <v>456</v>
      </c>
      <c r="E110" s="11"/>
      <c r="F110" s="11"/>
      <c r="G110" s="11" t="s">
        <v>233</v>
      </c>
      <c r="H110" s="11"/>
      <c r="I110" s="11">
        <v>2</v>
      </c>
      <c r="J110" s="11" t="s">
        <v>25</v>
      </c>
      <c r="K110" s="13">
        <v>2.01</v>
      </c>
      <c r="L110" s="13">
        <f>SUM(K110*I110)</f>
        <v>4.02</v>
      </c>
      <c r="M110" s="11"/>
      <c r="N110" s="24"/>
      <c r="O110" s="23"/>
      <c r="P110" s="23"/>
      <c r="Q110" s="30"/>
      <c r="R110" s="31"/>
      <c r="S110" s="11"/>
    </row>
    <row r="111" spans="1:19" s="10" customFormat="1" ht="12">
      <c r="A111" s="10" t="s">
        <v>231</v>
      </c>
      <c r="C111" s="11" t="s">
        <v>457</v>
      </c>
      <c r="D111" s="11" t="s">
        <v>458</v>
      </c>
      <c r="E111" s="11"/>
      <c r="F111" s="11"/>
      <c r="G111" s="11" t="s">
        <v>233</v>
      </c>
      <c r="H111" s="11"/>
      <c r="I111" s="11">
        <v>2</v>
      </c>
      <c r="J111" s="11" t="s">
        <v>25</v>
      </c>
      <c r="K111" s="13">
        <v>2.01</v>
      </c>
      <c r="L111" s="13">
        <f>SUM(K111*I111)</f>
        <v>4.02</v>
      </c>
      <c r="M111" s="11"/>
      <c r="N111" s="24"/>
      <c r="O111" s="23"/>
      <c r="P111" s="23"/>
      <c r="Q111" s="30"/>
      <c r="R111" s="31"/>
      <c r="S111" s="11"/>
    </row>
    <row r="112" spans="1:19" s="10" customFormat="1" ht="12">
      <c r="A112" s="10" t="s">
        <v>231</v>
      </c>
      <c r="C112" s="11" t="s">
        <v>459</v>
      </c>
      <c r="D112" s="11" t="s">
        <v>460</v>
      </c>
      <c r="E112" s="11"/>
      <c r="F112" s="11"/>
      <c r="G112" s="11" t="s">
        <v>233</v>
      </c>
      <c r="H112" s="11"/>
      <c r="I112" s="11">
        <v>1</v>
      </c>
      <c r="J112" s="11" t="s">
        <v>25</v>
      </c>
      <c r="K112" s="13">
        <v>0.97</v>
      </c>
      <c r="L112" s="13">
        <f>SUM(K112*I112)</f>
        <v>0.97</v>
      </c>
      <c r="M112" s="11"/>
      <c r="N112" s="24"/>
      <c r="O112" s="23"/>
      <c r="P112" s="23"/>
      <c r="Q112" s="30"/>
      <c r="R112" s="31"/>
      <c r="S112" s="11"/>
    </row>
    <row r="113" spans="1:19" s="10" customFormat="1" ht="12">
      <c r="A113" s="10" t="s">
        <v>231</v>
      </c>
      <c r="C113" s="11" t="s">
        <v>461</v>
      </c>
      <c r="D113" s="11" t="s">
        <v>462</v>
      </c>
      <c r="E113" s="11"/>
      <c r="F113" s="11"/>
      <c r="G113" s="11" t="s">
        <v>233</v>
      </c>
      <c r="H113" s="11"/>
      <c r="I113" s="11">
        <v>1</v>
      </c>
      <c r="J113" s="11" t="s">
        <v>25</v>
      </c>
      <c r="K113" s="13">
        <v>5.17</v>
      </c>
      <c r="L113" s="13">
        <f>SUM(K113*I113)</f>
        <v>5.17</v>
      </c>
      <c r="M113" s="11"/>
      <c r="N113" s="24"/>
      <c r="O113" s="23"/>
      <c r="P113" s="23"/>
      <c r="Q113" s="30"/>
      <c r="R113" s="31"/>
      <c r="S113" s="11"/>
    </row>
    <row r="114" spans="1:19" s="10" customFormat="1" ht="12">
      <c r="A114" s="10" t="s">
        <v>231</v>
      </c>
      <c r="C114" s="11" t="s">
        <v>463</v>
      </c>
      <c r="D114" s="11" t="s">
        <v>464</v>
      </c>
      <c r="E114" s="11"/>
      <c r="F114" s="11"/>
      <c r="G114" s="11" t="s">
        <v>233</v>
      </c>
      <c r="H114" s="11"/>
      <c r="I114" s="11">
        <v>2</v>
      </c>
      <c r="J114" s="11" t="s">
        <v>25</v>
      </c>
      <c r="K114" s="13">
        <v>2.05</v>
      </c>
      <c r="L114" s="36">
        <f>SUM(K114*I114)</f>
        <v>4.1</v>
      </c>
      <c r="M114" s="11"/>
      <c r="N114" s="24"/>
      <c r="O114" s="23"/>
      <c r="P114" s="23"/>
      <c r="Q114" s="30"/>
      <c r="R114" s="31"/>
      <c r="S114" s="11"/>
    </row>
    <row r="115" spans="1:19" s="10" customFormat="1" ht="12">
      <c r="A115" s="10" t="s">
        <v>231</v>
      </c>
      <c r="C115" s="11" t="s">
        <v>465</v>
      </c>
      <c r="D115" s="11" t="s">
        <v>466</v>
      </c>
      <c r="E115" s="11"/>
      <c r="F115" s="11"/>
      <c r="G115" s="11" t="s">
        <v>233</v>
      </c>
      <c r="H115" s="11"/>
      <c r="I115" s="11">
        <v>1</v>
      </c>
      <c r="J115" s="11" t="s">
        <v>25</v>
      </c>
      <c r="K115" s="13">
        <v>1.12</v>
      </c>
      <c r="L115" s="13">
        <f>SUM(K115*I115)</f>
        <v>1.12</v>
      </c>
      <c r="M115" s="11"/>
      <c r="N115" s="24"/>
      <c r="O115" s="23"/>
      <c r="P115" s="23"/>
      <c r="Q115" s="30"/>
      <c r="R115" s="31"/>
      <c r="S115" s="11"/>
    </row>
    <row r="116" spans="1:22" ht="12">
      <c r="A116" s="46" t="s">
        <v>127</v>
      </c>
      <c r="B116" s="53"/>
      <c r="C116" s="43" t="s">
        <v>318</v>
      </c>
      <c r="D116" s="16" t="s">
        <v>319</v>
      </c>
      <c r="E116" s="16"/>
      <c r="F116" s="16"/>
      <c r="G116" s="16" t="s">
        <v>260</v>
      </c>
      <c r="H116" s="16"/>
      <c r="I116" s="16">
        <v>1</v>
      </c>
      <c r="J116" s="16" t="s">
        <v>25</v>
      </c>
      <c r="K116" s="39">
        <f>'Sub-Assemblies'!L9</f>
        <v>15.562</v>
      </c>
      <c r="L116" s="39">
        <f>SUM(K116*I116)</f>
        <v>15.562</v>
      </c>
      <c r="M116" s="16"/>
      <c r="N116" s="24"/>
      <c r="O116" s="41"/>
      <c r="P116" s="41"/>
      <c r="Q116" s="44"/>
      <c r="R116" s="45"/>
      <c r="S116" s="16"/>
      <c r="T116" s="46"/>
      <c r="U116" s="46"/>
      <c r="V116" s="46"/>
    </row>
    <row r="117" spans="1:22" ht="12">
      <c r="A117" s="10" t="s">
        <v>227</v>
      </c>
      <c r="B117" s="42"/>
      <c r="C117" s="43" t="s">
        <v>228</v>
      </c>
      <c r="D117" s="16" t="s">
        <v>229</v>
      </c>
      <c r="E117" s="16"/>
      <c r="F117" s="16"/>
      <c r="G117" s="16" t="s">
        <v>230</v>
      </c>
      <c r="H117" s="16"/>
      <c r="I117" s="16">
        <v>1</v>
      </c>
      <c r="J117" s="16" t="s">
        <v>25</v>
      </c>
      <c r="K117" s="39">
        <v>27.6</v>
      </c>
      <c r="L117" s="39">
        <f>SUM(K117*I117)</f>
        <v>27.6</v>
      </c>
      <c r="M117" s="16"/>
      <c r="N117" s="24"/>
      <c r="O117" s="41"/>
      <c r="P117" s="41"/>
      <c r="Q117" s="44"/>
      <c r="R117" s="45"/>
      <c r="S117" s="16"/>
      <c r="T117" s="46"/>
      <c r="U117" s="46"/>
      <c r="V117" s="46"/>
    </row>
    <row r="118" spans="1:19" ht="12">
      <c r="A118" s="10" t="s">
        <v>320</v>
      </c>
      <c r="B118" s="10"/>
      <c r="C118" s="11" t="s">
        <v>321</v>
      </c>
      <c r="D118" s="11" t="s">
        <v>322</v>
      </c>
      <c r="E118" s="11"/>
      <c r="F118" s="11"/>
      <c r="G118" s="11" t="s">
        <v>323</v>
      </c>
      <c r="H118" s="11"/>
      <c r="I118" s="11">
        <v>5</v>
      </c>
      <c r="J118" s="11" t="s">
        <v>25</v>
      </c>
      <c r="K118" s="13">
        <f>'Sub-Assemblies'!L3</f>
        <v>9.17425721784777</v>
      </c>
      <c r="L118" s="39">
        <f>SUM(K118*I118)</f>
        <v>45.8712860892388</v>
      </c>
      <c r="M118" s="20"/>
      <c r="N118" s="54"/>
      <c r="O118" s="41"/>
      <c r="P118" s="41"/>
      <c r="Q118" s="55"/>
      <c r="R118" s="31"/>
      <c r="S118" s="20"/>
    </row>
    <row r="119" spans="1:19" ht="12">
      <c r="A119" s="10" t="s">
        <v>320</v>
      </c>
      <c r="C119" s="20" t="s">
        <v>324</v>
      </c>
      <c r="D119" s="56" t="s">
        <v>325</v>
      </c>
      <c r="E119" s="20"/>
      <c r="F119" s="20"/>
      <c r="G119" s="11" t="s">
        <v>233</v>
      </c>
      <c r="H119" s="20"/>
      <c r="I119" s="20">
        <v>1</v>
      </c>
      <c r="J119" s="20" t="s">
        <v>25</v>
      </c>
      <c r="K119" s="13">
        <f>'Sub-Assemblies'!L20</f>
        <v>2.92197060367454</v>
      </c>
      <c r="L119" s="39">
        <f>SUM(K119*I119)</f>
        <v>2.92197060367454</v>
      </c>
      <c r="M119" s="20"/>
      <c r="N119" s="54"/>
      <c r="O119" s="57"/>
      <c r="P119" s="57"/>
      <c r="Q119" s="55"/>
      <c r="R119" s="58"/>
      <c r="S119" s="20"/>
    </row>
    <row r="120" spans="1:19" ht="12">
      <c r="A120" s="10" t="s">
        <v>320</v>
      </c>
      <c r="C120" s="20" t="s">
        <v>326</v>
      </c>
      <c r="D120" s="56" t="s">
        <v>327</v>
      </c>
      <c r="E120" s="20"/>
      <c r="F120" s="20"/>
      <c r="G120" s="11" t="s">
        <v>233</v>
      </c>
      <c r="H120" s="20"/>
      <c r="I120" s="20">
        <v>1</v>
      </c>
      <c r="J120" s="20" t="s">
        <v>25</v>
      </c>
      <c r="K120" s="13">
        <f>'Sub-Assemblies'!L31</f>
        <v>6.01291317585302</v>
      </c>
      <c r="L120" s="39">
        <f>SUM(K120*I120)</f>
        <v>6.01291317585302</v>
      </c>
      <c r="M120" s="20"/>
      <c r="N120" s="54"/>
      <c r="O120" s="57"/>
      <c r="P120" s="57"/>
      <c r="Q120" s="55"/>
      <c r="R120" s="58"/>
      <c r="S120" s="20"/>
    </row>
    <row r="121" spans="1:19" ht="12">
      <c r="A121" s="10" t="s">
        <v>320</v>
      </c>
      <c r="C121" s="20" t="s">
        <v>328</v>
      </c>
      <c r="D121" s="56" t="s">
        <v>329</v>
      </c>
      <c r="E121" s="20"/>
      <c r="F121" s="20"/>
      <c r="G121" s="11" t="s">
        <v>233</v>
      </c>
      <c r="H121" s="20"/>
      <c r="I121" s="20">
        <v>1</v>
      </c>
      <c r="J121" s="20" t="s">
        <v>25</v>
      </c>
      <c r="K121" s="13">
        <f>'Sub-Assemblies'!L42</f>
        <v>2.73227041338583</v>
      </c>
      <c r="L121" s="39">
        <f>SUM(K121*I121)</f>
        <v>2.73227041338583</v>
      </c>
      <c r="M121" s="20"/>
      <c r="N121" s="54"/>
      <c r="O121" s="57"/>
      <c r="P121" s="57"/>
      <c r="Q121" s="55"/>
      <c r="R121" s="58"/>
      <c r="S121" s="20"/>
    </row>
    <row r="122" spans="1:19" ht="12">
      <c r="A122" s="10" t="s">
        <v>320</v>
      </c>
      <c r="C122" s="20" t="s">
        <v>330</v>
      </c>
      <c r="D122" s="56" t="s">
        <v>331</v>
      </c>
      <c r="E122" s="20"/>
      <c r="F122" s="20"/>
      <c r="G122" s="11" t="s">
        <v>233</v>
      </c>
      <c r="H122" s="20"/>
      <c r="I122" s="20">
        <v>1</v>
      </c>
      <c r="J122" s="20" t="s">
        <v>25</v>
      </c>
      <c r="K122" s="13">
        <f>'Sub-Assemblies'!L53</f>
        <v>4.44153036745407</v>
      </c>
      <c r="L122" s="39">
        <f>SUM(K122*I122)</f>
        <v>4.44153036745407</v>
      </c>
      <c r="M122" s="20"/>
      <c r="N122" s="54"/>
      <c r="O122" s="57"/>
      <c r="P122" s="57"/>
      <c r="Q122" s="55"/>
      <c r="R122" s="58"/>
      <c r="S122" s="20"/>
    </row>
    <row r="123" spans="1:19" ht="12">
      <c r="A123" s="10" t="s">
        <v>320</v>
      </c>
      <c r="C123" s="20" t="s">
        <v>332</v>
      </c>
      <c r="D123" s="56" t="s">
        <v>333</v>
      </c>
      <c r="E123" s="20"/>
      <c r="F123" s="20"/>
      <c r="G123" s="11" t="s">
        <v>233</v>
      </c>
      <c r="H123" s="20"/>
      <c r="I123" s="16">
        <v>1</v>
      </c>
      <c r="J123" s="20" t="s">
        <v>25</v>
      </c>
      <c r="K123" s="13">
        <f>'Sub-Assemblies'!L64</f>
        <v>9.47746498687664</v>
      </c>
      <c r="L123" s="39">
        <f>SUM(K123*I123)</f>
        <v>9.47746498687664</v>
      </c>
      <c r="M123" s="20"/>
      <c r="N123" s="54"/>
      <c r="O123" s="57"/>
      <c r="P123" s="57"/>
      <c r="Q123" s="55"/>
      <c r="R123" s="58"/>
      <c r="S123" s="20"/>
    </row>
    <row r="124" spans="1:19" ht="12">
      <c r="A124" s="10" t="s">
        <v>320</v>
      </c>
      <c r="C124" s="20" t="s">
        <v>334</v>
      </c>
      <c r="D124" s="20" t="s">
        <v>335</v>
      </c>
      <c r="E124" s="20"/>
      <c r="F124" s="20"/>
      <c r="G124" s="11" t="s">
        <v>233</v>
      </c>
      <c r="H124" s="20"/>
      <c r="I124" s="20">
        <v>1</v>
      </c>
      <c r="J124" s="20" t="s">
        <v>25</v>
      </c>
      <c r="K124" s="13">
        <f>'Sub-Assemblies'!L71</f>
        <v>1.5831698425196898</v>
      </c>
      <c r="L124" s="36">
        <f>SUM(K124*I124)</f>
        <v>1.5831698425196898</v>
      </c>
      <c r="M124" s="20"/>
      <c r="N124" s="54"/>
      <c r="O124" s="57"/>
      <c r="P124" s="57"/>
      <c r="Q124" s="55"/>
      <c r="R124" s="58"/>
      <c r="S124" s="20"/>
    </row>
    <row r="125" spans="1:19" ht="12">
      <c r="A125" s="10" t="s">
        <v>320</v>
      </c>
      <c r="C125" s="20" t="s">
        <v>336</v>
      </c>
      <c r="D125" s="20" t="s">
        <v>337</v>
      </c>
      <c r="E125" s="20"/>
      <c r="F125" s="20"/>
      <c r="G125" s="11" t="s">
        <v>233</v>
      </c>
      <c r="H125" s="20"/>
      <c r="I125" s="20">
        <v>1</v>
      </c>
      <c r="J125" s="20" t="s">
        <v>25</v>
      </c>
      <c r="K125" s="13">
        <f>'Sub-Assemblies'!L79</f>
        <v>1.5560680052493399</v>
      </c>
      <c r="L125" s="36">
        <f>SUM(K125*I125)</f>
        <v>1.5560680052493399</v>
      </c>
      <c r="M125" s="20"/>
      <c r="N125" s="54"/>
      <c r="O125" s="57"/>
      <c r="P125" s="57"/>
      <c r="Q125" s="55"/>
      <c r="R125" s="58"/>
      <c r="S125" s="20"/>
    </row>
    <row r="126" spans="1:19" ht="12">
      <c r="A126" s="10" t="s">
        <v>320</v>
      </c>
      <c r="C126" s="20" t="s">
        <v>338</v>
      </c>
      <c r="D126" s="20" t="s">
        <v>339</v>
      </c>
      <c r="E126" s="20"/>
      <c r="F126" s="20"/>
      <c r="G126" s="11" t="s">
        <v>233</v>
      </c>
      <c r="H126" s="20"/>
      <c r="I126" s="20">
        <v>1</v>
      </c>
      <c r="J126" s="20" t="s">
        <v>25</v>
      </c>
      <c r="K126" s="13">
        <f>'Sub-Assemblies'!L87</f>
        <v>1.58673572178478</v>
      </c>
      <c r="L126" s="36">
        <f>SUM(K126*I126)</f>
        <v>1.58673572178478</v>
      </c>
      <c r="M126" s="20"/>
      <c r="N126" s="54"/>
      <c r="O126" s="57"/>
      <c r="P126" s="57"/>
      <c r="Q126" s="55"/>
      <c r="R126" s="58"/>
      <c r="S126" s="20"/>
    </row>
    <row r="127" spans="1:19" s="10" customFormat="1" ht="12">
      <c r="A127" s="10" t="s">
        <v>320</v>
      </c>
      <c r="C127" s="11" t="s">
        <v>340</v>
      </c>
      <c r="D127" s="11" t="s">
        <v>341</v>
      </c>
      <c r="E127" s="11"/>
      <c r="F127" s="11"/>
      <c r="G127" s="11" t="s">
        <v>233</v>
      </c>
      <c r="H127" s="20"/>
      <c r="I127" s="20">
        <v>1</v>
      </c>
      <c r="J127" s="20" t="s">
        <v>25</v>
      </c>
      <c r="K127" s="13">
        <f>'Sub-Assemblies'!L95</f>
        <v>2.49665</v>
      </c>
      <c r="L127" s="36">
        <f>SUM(K127*I127)</f>
        <v>2.49665</v>
      </c>
      <c r="M127" s="11"/>
      <c r="N127" s="24"/>
      <c r="O127" s="23"/>
      <c r="P127" s="57"/>
      <c r="Q127" s="30"/>
      <c r="R127" s="31"/>
      <c r="S127" s="11"/>
    </row>
    <row r="128" spans="1:19" s="10" customFormat="1" ht="12">
      <c r="A128" s="10" t="s">
        <v>320</v>
      </c>
      <c r="C128" s="11" t="s">
        <v>342</v>
      </c>
      <c r="D128" s="11" t="s">
        <v>343</v>
      </c>
      <c r="E128" s="11"/>
      <c r="F128" s="11"/>
      <c r="G128" s="11" t="s">
        <v>233</v>
      </c>
      <c r="H128" s="20"/>
      <c r="I128" s="20">
        <v>1</v>
      </c>
      <c r="J128" s="20" t="s">
        <v>25</v>
      </c>
      <c r="K128" s="13">
        <f>'Sub-Assemblies'!L100</f>
        <v>2.17785</v>
      </c>
      <c r="L128" s="36">
        <f>SUM(K128*I128)</f>
        <v>2.17785</v>
      </c>
      <c r="M128" s="11"/>
      <c r="N128" s="24"/>
      <c r="O128" s="23"/>
      <c r="P128" s="57"/>
      <c r="Q128" s="30"/>
      <c r="R128" s="31"/>
      <c r="S128" s="11"/>
    </row>
    <row r="129" spans="1:19" ht="12">
      <c r="A129" s="10" t="s">
        <v>320</v>
      </c>
      <c r="C129" s="20" t="s">
        <v>344</v>
      </c>
      <c r="D129" s="20" t="s">
        <v>345</v>
      </c>
      <c r="E129" s="20"/>
      <c r="F129" s="20"/>
      <c r="G129" s="11" t="s">
        <v>233</v>
      </c>
      <c r="H129" s="20"/>
      <c r="I129" s="20">
        <v>1</v>
      </c>
      <c r="J129" s="20" t="s">
        <v>25</v>
      </c>
      <c r="K129" s="13">
        <f>'Sub-Assemblies'!L105</f>
        <v>2.75825095800525</v>
      </c>
      <c r="L129" s="36">
        <f>SUM(K129*I129)</f>
        <v>2.75825095800525</v>
      </c>
      <c r="M129" s="20"/>
      <c r="N129" s="54"/>
      <c r="O129" s="57"/>
      <c r="P129" s="57"/>
      <c r="Q129" s="55"/>
      <c r="R129" s="58"/>
      <c r="S129" s="20"/>
    </row>
    <row r="130" spans="1:19" ht="12">
      <c r="A130" s="10"/>
      <c r="B130" s="37"/>
      <c r="C130" s="16"/>
      <c r="D130" s="43"/>
      <c r="E130" s="20"/>
      <c r="F130" s="20"/>
      <c r="G130" s="11"/>
      <c r="H130" s="20"/>
      <c r="I130" s="20"/>
      <c r="J130" s="20"/>
      <c r="K130" s="13"/>
      <c r="L130" s="13"/>
      <c r="M130" s="20"/>
      <c r="N130" s="54"/>
      <c r="O130" s="57"/>
      <c r="P130" s="57"/>
      <c r="Q130" s="55"/>
      <c r="R130" s="58"/>
      <c r="S130" s="20"/>
    </row>
    <row r="131" spans="1:19" ht="12">
      <c r="A131" s="10"/>
      <c r="C131" s="20"/>
      <c r="D131" s="16"/>
      <c r="E131" s="20"/>
      <c r="F131" s="20"/>
      <c r="G131" s="11"/>
      <c r="H131" s="20"/>
      <c r="I131" s="20"/>
      <c r="J131" s="20"/>
      <c r="K131" s="13"/>
      <c r="L131" s="13"/>
      <c r="M131" s="20"/>
      <c r="N131" s="54"/>
      <c r="O131" s="57"/>
      <c r="P131" s="57"/>
      <c r="Q131" s="55"/>
      <c r="R131" s="58"/>
      <c r="S131" s="20"/>
    </row>
    <row r="132" spans="1:19" ht="12">
      <c r="A132" s="10"/>
      <c r="B132" s="10"/>
      <c r="C132" s="11"/>
      <c r="D132" s="16"/>
      <c r="E132" s="11"/>
      <c r="F132" s="11"/>
      <c r="G132" s="11"/>
      <c r="H132" s="11"/>
      <c r="I132" s="11"/>
      <c r="J132" s="11"/>
      <c r="K132" s="13"/>
      <c r="L132" s="13"/>
      <c r="M132" s="20"/>
      <c r="N132" s="54"/>
      <c r="O132" s="57"/>
      <c r="P132" s="57"/>
      <c r="Q132" s="55"/>
      <c r="R132" s="58"/>
      <c r="S132" s="20"/>
    </row>
    <row r="133" spans="1:12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59"/>
      <c r="L133" s="59"/>
    </row>
    <row r="134" ht="12">
      <c r="L134" s="59"/>
    </row>
    <row r="135" ht="12">
      <c r="L135" s="60">
        <f>SUM(L2:L133)</f>
        <v>784.387816586989</v>
      </c>
    </row>
    <row r="136" ht="12">
      <c r="L136" s="59"/>
    </row>
    <row r="137" ht="12">
      <c r="L137" s="59"/>
    </row>
    <row r="138" spans="1:16" ht="12">
      <c r="A138" s="56"/>
      <c r="I138" s="56"/>
      <c r="L138" s="61"/>
      <c r="P138" s="62"/>
    </row>
    <row r="139" spans="1:12" ht="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59"/>
      <c r="L139" s="59"/>
    </row>
    <row r="140" spans="1:16" ht="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59"/>
      <c r="L140" s="59"/>
      <c r="P140" s="62"/>
    </row>
    <row r="141" ht="12">
      <c r="L141" s="59"/>
    </row>
    <row r="142" ht="12">
      <c r="L142" s="63" t="s">
        <v>346</v>
      </c>
    </row>
    <row r="143" ht="12">
      <c r="L143" s="64" t="s">
        <v>347</v>
      </c>
    </row>
    <row r="144" spans="4:12" ht="12">
      <c r="D144" s="10"/>
      <c r="L144" s="65" t="s">
        <v>348</v>
      </c>
    </row>
    <row r="179" ht="13.5"/>
    <row r="180" ht="13.5"/>
    <row r="227" ht="13.5"/>
    <row r="228" ht="13.5"/>
    <row r="233" ht="13.5"/>
    <row r="234" ht="13.5"/>
    <row r="235" ht="13.5"/>
    <row r="236" ht="13.5"/>
    <row r="237" ht="13.5"/>
  </sheetData>
  <sheetProtection selectLockedCells="1" selectUnlockedCells="1"/>
  <printOptions/>
  <pageMargins left="0.75" right="0.75" top="1" bottom="1" header="0.5118055555555555" footer="0.5118055555555555"/>
  <pageSetup cellComments="atEnd" horizontalDpi="300" verticalDpi="3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9"/>
  <sheetViews>
    <sheetView zoomScale="95" zoomScaleNormal="95" workbookViewId="0" topLeftCell="A1">
      <pane ySplit="1" topLeftCell="A38" activePane="bottomLeft" state="frozen"/>
      <selection pane="topLeft" activeCell="A1" sqref="A1"/>
      <selection pane="bottomLeft" activeCell="N77" sqref="N77"/>
    </sheetView>
  </sheetViews>
  <sheetFormatPr defaultColWidth="11.00390625" defaultRowHeight="12.75"/>
  <cols>
    <col min="1" max="1" width="32.875" style="1" customWidth="1"/>
    <col min="2" max="2" width="19.375" style="1" customWidth="1"/>
    <col min="3" max="3" width="11.875" style="1" customWidth="1"/>
    <col min="4" max="4" width="52.625" style="1" customWidth="1"/>
    <col min="5" max="5" width="11.00390625" style="1" customWidth="1"/>
    <col min="6" max="6" width="12.25390625" style="1" customWidth="1"/>
    <col min="7" max="7" width="22.00390625" style="1" customWidth="1"/>
    <col min="8" max="8" width="16.625" style="1" customWidth="1"/>
    <col min="9" max="9" width="7.25390625" style="1" customWidth="1"/>
    <col min="10" max="10" width="5.625" style="1" customWidth="1"/>
    <col min="11" max="12" width="11.00390625" style="1" customWidth="1"/>
    <col min="13" max="13" width="11.00390625" style="3" customWidth="1"/>
    <col min="14" max="14" width="9.125" style="1" customWidth="1"/>
    <col min="15" max="15" width="11.00390625" style="67" customWidth="1"/>
    <col min="16" max="16" width="12.75390625" style="67" customWidth="1"/>
    <col min="17" max="17" width="15.625" style="2" customWidth="1"/>
    <col min="18" max="20" width="11.00390625" style="1" customWidth="1"/>
    <col min="21" max="16384" width="10.75390625" style="1" customWidth="1"/>
  </cols>
  <sheetData>
    <row r="1" spans="1:23" s="10" customFormat="1" ht="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8" t="s">
        <v>14</v>
      </c>
      <c r="N1" s="8" t="s">
        <v>15</v>
      </c>
      <c r="O1" s="9" t="s">
        <v>16</v>
      </c>
      <c r="P1" s="9" t="s">
        <v>17</v>
      </c>
      <c r="Q1" s="7" t="s">
        <v>13</v>
      </c>
      <c r="R1" s="6" t="s">
        <v>467</v>
      </c>
      <c r="S1" s="6" t="s">
        <v>468</v>
      </c>
      <c r="T1" s="6" t="s">
        <v>18</v>
      </c>
      <c r="U1" s="6"/>
      <c r="V1" s="6"/>
      <c r="W1" s="6"/>
    </row>
    <row r="2" spans="12:13" ht="12">
      <c r="L2" s="59"/>
      <c r="M2" s="3">
        <v>750</v>
      </c>
    </row>
    <row r="3" spans="1:17" ht="12">
      <c r="A3" s="56" t="s">
        <v>469</v>
      </c>
      <c r="C3" s="56"/>
      <c r="I3" s="56">
        <v>5</v>
      </c>
      <c r="L3" s="68">
        <f>(SUM(L4:L7))</f>
        <v>9.17425721784777</v>
      </c>
      <c r="M3" s="3">
        <v>3750</v>
      </c>
      <c r="N3" s="69" t="s">
        <v>470</v>
      </c>
      <c r="O3" s="67">
        <v>41673</v>
      </c>
      <c r="P3" s="67">
        <v>41698</v>
      </c>
      <c r="Q3" s="2">
        <v>4</v>
      </c>
    </row>
    <row r="4" spans="1:15" ht="12">
      <c r="A4" s="20" t="s">
        <v>51</v>
      </c>
      <c r="B4" s="11"/>
      <c r="C4" s="11" t="s">
        <v>471</v>
      </c>
      <c r="D4" s="11" t="s">
        <v>472</v>
      </c>
      <c r="E4" s="16"/>
      <c r="F4" s="16"/>
      <c r="G4" s="11" t="s">
        <v>473</v>
      </c>
      <c r="H4" s="11" t="s">
        <v>474</v>
      </c>
      <c r="I4" s="11">
        <v>1</v>
      </c>
      <c r="J4" s="11" t="s">
        <v>25</v>
      </c>
      <c r="K4" s="13">
        <v>7.78</v>
      </c>
      <c r="L4" s="13">
        <f>SUM(K4*I4)</f>
        <v>7.78</v>
      </c>
      <c r="M4" s="57"/>
      <c r="N4" s="70" t="s">
        <v>475</v>
      </c>
      <c r="O4" s="71">
        <v>41647</v>
      </c>
    </row>
    <row r="5" spans="1:15" ht="12">
      <c r="A5" s="11" t="s">
        <v>51</v>
      </c>
      <c r="B5" s="11"/>
      <c r="C5" s="11" t="s">
        <v>476</v>
      </c>
      <c r="D5" s="11" t="s">
        <v>477</v>
      </c>
      <c r="E5" s="11" t="s">
        <v>478</v>
      </c>
      <c r="F5" s="11" t="s">
        <v>479</v>
      </c>
      <c r="G5" s="11" t="s">
        <v>76</v>
      </c>
      <c r="H5" s="11" t="s">
        <v>480</v>
      </c>
      <c r="I5" s="11">
        <v>4</v>
      </c>
      <c r="J5" s="11" t="s">
        <v>25</v>
      </c>
      <c r="K5" s="13">
        <v>0.11</v>
      </c>
      <c r="L5" s="13">
        <f>SUM(K5*I5)</f>
        <v>0.44</v>
      </c>
      <c r="M5" s="57"/>
      <c r="N5" s="72" t="s">
        <v>470</v>
      </c>
      <c r="O5" s="71">
        <v>41673</v>
      </c>
    </row>
    <row r="6" spans="1:15" ht="12">
      <c r="A6" s="20" t="s">
        <v>51</v>
      </c>
      <c r="B6" s="20"/>
      <c r="C6" s="20" t="s">
        <v>481</v>
      </c>
      <c r="D6" s="11" t="s">
        <v>482</v>
      </c>
      <c r="E6" s="11" t="s">
        <v>478</v>
      </c>
      <c r="F6" s="11">
        <v>701070003</v>
      </c>
      <c r="G6" s="11" t="s">
        <v>76</v>
      </c>
      <c r="H6" s="11" t="s">
        <v>483</v>
      </c>
      <c r="I6" s="11">
        <v>1</v>
      </c>
      <c r="J6" s="11" t="s">
        <v>25</v>
      </c>
      <c r="K6" s="13">
        <v>0.262</v>
      </c>
      <c r="L6" s="13">
        <f>SUM(K6*I6)</f>
        <v>0.262</v>
      </c>
      <c r="M6" s="57"/>
      <c r="N6" s="72" t="s">
        <v>470</v>
      </c>
      <c r="O6" s="71">
        <v>41673</v>
      </c>
    </row>
    <row r="7" spans="1:15" ht="12">
      <c r="A7" s="20" t="s">
        <v>51</v>
      </c>
      <c r="B7" s="20"/>
      <c r="C7" s="20"/>
      <c r="D7" s="20" t="s">
        <v>484</v>
      </c>
      <c r="E7" s="20"/>
      <c r="F7" s="20"/>
      <c r="G7" s="20" t="s">
        <v>112</v>
      </c>
      <c r="H7" s="20" t="s">
        <v>485</v>
      </c>
      <c r="I7" s="20">
        <v>50</v>
      </c>
      <c r="J7" s="20" t="s">
        <v>299</v>
      </c>
      <c r="K7" s="73">
        <f>(16.88/1219.2)</f>
        <v>0.0138451443569554</v>
      </c>
      <c r="L7" s="13">
        <f>SUM(K7*I7)</f>
        <v>0.6922572178477691</v>
      </c>
      <c r="M7" s="57"/>
      <c r="N7" s="72" t="s">
        <v>470</v>
      </c>
      <c r="O7" s="71">
        <v>41673</v>
      </c>
    </row>
    <row r="9" spans="1:12" ht="12">
      <c r="A9" s="56" t="s">
        <v>319</v>
      </c>
      <c r="C9" s="56"/>
      <c r="I9" s="56">
        <v>1</v>
      </c>
      <c r="L9" s="68">
        <f>SUM(L11:L19)</f>
        <v>15.562</v>
      </c>
    </row>
    <row r="10" spans="1:17" ht="12">
      <c r="A10" s="11" t="s">
        <v>127</v>
      </c>
      <c r="B10" s="11"/>
      <c r="C10" s="11"/>
      <c r="D10" s="11" t="s">
        <v>486</v>
      </c>
      <c r="E10" s="11"/>
      <c r="F10" s="11"/>
      <c r="G10" s="11"/>
      <c r="H10" s="11"/>
      <c r="I10" s="11">
        <v>1</v>
      </c>
      <c r="J10" s="11" t="s">
        <v>25</v>
      </c>
      <c r="K10" s="39">
        <v>4</v>
      </c>
      <c r="L10" s="39">
        <f>SUM(K10*I10)</f>
        <v>4</v>
      </c>
      <c r="M10" s="57"/>
      <c r="N10" s="20"/>
      <c r="O10" s="71"/>
      <c r="P10" s="5"/>
      <c r="Q10" s="2">
        <v>8</v>
      </c>
    </row>
    <row r="11" spans="1:20" ht="12">
      <c r="A11" s="11" t="s">
        <v>127</v>
      </c>
      <c r="B11" s="11"/>
      <c r="C11" s="11"/>
      <c r="D11" s="19" t="s">
        <v>487</v>
      </c>
      <c r="E11" s="11"/>
      <c r="F11" s="11"/>
      <c r="G11" s="11"/>
      <c r="H11" s="74"/>
      <c r="I11" s="11">
        <v>1</v>
      </c>
      <c r="J11" s="11" t="s">
        <v>25</v>
      </c>
      <c r="K11" s="39">
        <v>4</v>
      </c>
      <c r="L11" s="39">
        <f>SUM(K11*I11)</f>
        <v>4</v>
      </c>
      <c r="M11" s="57"/>
      <c r="N11" s="11"/>
      <c r="O11" s="75"/>
      <c r="R11" s="10"/>
      <c r="T11" s="1" t="s">
        <v>488</v>
      </c>
    </row>
    <row r="12" spans="1:18" ht="12">
      <c r="A12" s="11" t="s">
        <v>127</v>
      </c>
      <c r="B12" s="11"/>
      <c r="C12" s="11" t="s">
        <v>489</v>
      </c>
      <c r="D12" s="19" t="s">
        <v>490</v>
      </c>
      <c r="E12" s="11"/>
      <c r="F12" s="11"/>
      <c r="G12" s="11" t="s">
        <v>491</v>
      </c>
      <c r="H12" s="74" t="s">
        <v>492</v>
      </c>
      <c r="I12" s="11">
        <v>1</v>
      </c>
      <c r="J12" s="11" t="s">
        <v>25</v>
      </c>
      <c r="K12" s="13">
        <v>1.05</v>
      </c>
      <c r="L12" s="13">
        <f>SUM(K12*I12)</f>
        <v>1.05</v>
      </c>
      <c r="M12" s="57"/>
      <c r="N12" s="11"/>
      <c r="O12" s="75"/>
      <c r="R12" s="10"/>
    </row>
    <row r="13" spans="1:18" ht="12">
      <c r="A13" s="11" t="s">
        <v>127</v>
      </c>
      <c r="B13" s="11"/>
      <c r="C13" s="11" t="s">
        <v>493</v>
      </c>
      <c r="D13" s="19" t="s">
        <v>494</v>
      </c>
      <c r="E13" s="11"/>
      <c r="F13" s="11"/>
      <c r="G13" s="11" t="s">
        <v>146</v>
      </c>
      <c r="H13" s="74" t="s">
        <v>495</v>
      </c>
      <c r="I13" s="11">
        <v>1</v>
      </c>
      <c r="J13" s="11" t="s">
        <v>25</v>
      </c>
      <c r="K13" s="13">
        <v>2.62</v>
      </c>
      <c r="L13" s="13">
        <f>SUM(K13*I13)</f>
        <v>2.62</v>
      </c>
      <c r="M13" s="57"/>
      <c r="N13" s="16"/>
      <c r="O13" s="75"/>
      <c r="Q13" s="2">
        <v>1</v>
      </c>
      <c r="R13" s="10"/>
    </row>
    <row r="14" spans="1:21" ht="12">
      <c r="A14" s="11" t="s">
        <v>127</v>
      </c>
      <c r="B14" s="11"/>
      <c r="C14" s="11" t="s">
        <v>496</v>
      </c>
      <c r="D14" s="19" t="s">
        <v>497</v>
      </c>
      <c r="E14" s="11"/>
      <c r="F14" s="11"/>
      <c r="G14" s="11" t="s">
        <v>498</v>
      </c>
      <c r="H14" s="74">
        <v>35340592</v>
      </c>
      <c r="I14" s="11">
        <v>1</v>
      </c>
      <c r="J14" s="11" t="s">
        <v>25</v>
      </c>
      <c r="K14" s="13">
        <v>2.03</v>
      </c>
      <c r="L14" s="13">
        <f>SUM(K14*I14)</f>
        <v>2.03</v>
      </c>
      <c r="M14" s="57"/>
      <c r="N14" s="11"/>
      <c r="O14" s="75"/>
      <c r="R14" s="10"/>
      <c r="U14" s="1" t="s">
        <v>499</v>
      </c>
    </row>
    <row r="15" spans="1:19" ht="12">
      <c r="A15" s="11" t="s">
        <v>127</v>
      </c>
      <c r="B15" s="11"/>
      <c r="C15" s="11" t="s">
        <v>500</v>
      </c>
      <c r="D15" s="19" t="s">
        <v>501</v>
      </c>
      <c r="E15" s="11"/>
      <c r="F15" s="11"/>
      <c r="G15" s="11" t="s">
        <v>502</v>
      </c>
      <c r="H15" s="11" t="s">
        <v>503</v>
      </c>
      <c r="I15" s="11">
        <v>1</v>
      </c>
      <c r="J15" s="11" t="s">
        <v>25</v>
      </c>
      <c r="K15" s="13">
        <v>2.25</v>
      </c>
      <c r="L15" s="13">
        <f>SUM(K15*I15)</f>
        <v>2.25</v>
      </c>
      <c r="M15" s="57"/>
      <c r="N15" s="11"/>
      <c r="O15" s="75"/>
      <c r="R15" s="10"/>
      <c r="S15" s="1" t="s">
        <v>504</v>
      </c>
    </row>
    <row r="16" spans="1:19" ht="12">
      <c r="A16" s="11" t="s">
        <v>127</v>
      </c>
      <c r="B16" s="20"/>
      <c r="C16" s="20"/>
      <c r="D16" s="19" t="s">
        <v>505</v>
      </c>
      <c r="E16" s="11"/>
      <c r="F16" s="11"/>
      <c r="G16" s="11"/>
      <c r="H16" s="11"/>
      <c r="I16" s="11">
        <v>1</v>
      </c>
      <c r="J16" s="11" t="s">
        <v>25</v>
      </c>
      <c r="K16" s="39">
        <v>3</v>
      </c>
      <c r="L16" s="39">
        <f>SUM(K16*I16)</f>
        <v>3</v>
      </c>
      <c r="M16" s="57"/>
      <c r="N16" s="11"/>
      <c r="O16" s="75"/>
      <c r="R16" s="10"/>
      <c r="S16" s="1" t="s">
        <v>506</v>
      </c>
    </row>
    <row r="17" spans="1:18" ht="12">
      <c r="A17" s="11" t="s">
        <v>127</v>
      </c>
      <c r="B17" s="11"/>
      <c r="C17" s="11" t="s">
        <v>507</v>
      </c>
      <c r="D17" s="19" t="s">
        <v>508</v>
      </c>
      <c r="E17" s="11"/>
      <c r="F17" s="11"/>
      <c r="G17" s="11" t="s">
        <v>509</v>
      </c>
      <c r="H17" s="11" t="s">
        <v>510</v>
      </c>
      <c r="I17" s="11">
        <v>1</v>
      </c>
      <c r="J17" s="11" t="s">
        <v>25</v>
      </c>
      <c r="K17" s="13">
        <v>0.58</v>
      </c>
      <c r="L17" s="13">
        <f>SUM(K17*I17)</f>
        <v>0.58</v>
      </c>
      <c r="M17" s="57"/>
      <c r="N17" s="11"/>
      <c r="O17" s="75"/>
      <c r="Q17" s="2">
        <v>1</v>
      </c>
      <c r="R17" s="10"/>
    </row>
    <row r="18" spans="1:18" ht="12">
      <c r="A18" s="11" t="s">
        <v>127</v>
      </c>
      <c r="B18" s="11"/>
      <c r="C18" s="11" t="s">
        <v>511</v>
      </c>
      <c r="D18" s="19" t="s">
        <v>512</v>
      </c>
      <c r="E18" s="11"/>
      <c r="F18" s="11"/>
      <c r="G18" s="11" t="s">
        <v>509</v>
      </c>
      <c r="H18" s="11" t="s">
        <v>513</v>
      </c>
      <c r="I18" s="11">
        <v>1</v>
      </c>
      <c r="J18" s="11" t="s">
        <v>25</v>
      </c>
      <c r="K18" s="33">
        <f>16/500</f>
        <v>0.032</v>
      </c>
      <c r="L18" s="33">
        <f>SUM(K18*I18)</f>
        <v>0.032</v>
      </c>
      <c r="M18" s="57"/>
      <c r="N18" s="11"/>
      <c r="O18" s="75"/>
      <c r="Q18" s="2">
        <v>1</v>
      </c>
      <c r="R18" s="10"/>
    </row>
    <row r="19" spans="11:12" ht="12">
      <c r="K19" s="76"/>
      <c r="L19" s="32"/>
    </row>
    <row r="20" spans="1:17" ht="13.5">
      <c r="A20" s="56" t="s">
        <v>325</v>
      </c>
      <c r="C20" s="56"/>
      <c r="I20" s="56">
        <v>1</v>
      </c>
      <c r="L20" s="68">
        <f>SUM(L21:L29)</f>
        <v>2.92197060367454</v>
      </c>
      <c r="N20" s="77"/>
      <c r="Q20" s="34">
        <v>4</v>
      </c>
    </row>
    <row r="21" spans="1:17" ht="13.5">
      <c r="A21" s="11" t="s">
        <v>51</v>
      </c>
      <c r="B21" s="11"/>
      <c r="C21" s="16" t="s">
        <v>514</v>
      </c>
      <c r="D21" s="11" t="s">
        <v>515</v>
      </c>
      <c r="E21" s="11"/>
      <c r="F21" s="11"/>
      <c r="G21" s="11" t="s">
        <v>76</v>
      </c>
      <c r="H21" s="11" t="s">
        <v>516</v>
      </c>
      <c r="I21" s="11">
        <v>900</v>
      </c>
      <c r="J21" s="11" t="s">
        <v>299</v>
      </c>
      <c r="K21" s="33">
        <f>211.61/304800</f>
        <v>0.000694258530183727</v>
      </c>
      <c r="L21" s="33">
        <f>I21*K21</f>
        <v>0.6248326771653541</v>
      </c>
      <c r="M21" s="23"/>
      <c r="N21" s="16"/>
      <c r="O21" s="75"/>
      <c r="P21" s="78"/>
      <c r="Q21" s="34"/>
    </row>
    <row r="22" spans="1:17" ht="13.5">
      <c r="A22" s="11" t="s">
        <v>51</v>
      </c>
      <c r="B22" s="11"/>
      <c r="C22" s="16" t="s">
        <v>517</v>
      </c>
      <c r="D22" s="11" t="s">
        <v>518</v>
      </c>
      <c r="E22" s="11"/>
      <c r="F22" s="11"/>
      <c r="G22" s="11" t="s">
        <v>76</v>
      </c>
      <c r="H22" s="11" t="s">
        <v>519</v>
      </c>
      <c r="I22" s="11">
        <v>900</v>
      </c>
      <c r="J22" s="11" t="s">
        <v>299</v>
      </c>
      <c r="K22" s="33">
        <f>95.21/304800</f>
        <v>0.00031236876640419904</v>
      </c>
      <c r="L22" s="33">
        <f>I22*K22</f>
        <v>0.281131889763779</v>
      </c>
      <c r="M22" s="23"/>
      <c r="N22" s="16"/>
      <c r="O22" s="75"/>
      <c r="P22" s="78"/>
      <c r="Q22" s="34"/>
    </row>
    <row r="23" spans="1:17" ht="13.5">
      <c r="A23" s="11" t="s">
        <v>51</v>
      </c>
      <c r="B23" s="11"/>
      <c r="C23" s="16" t="s">
        <v>520</v>
      </c>
      <c r="D23" s="11" t="s">
        <v>521</v>
      </c>
      <c r="E23" s="11"/>
      <c r="F23" s="11"/>
      <c r="G23" s="11" t="s">
        <v>85</v>
      </c>
      <c r="H23" s="11" t="s">
        <v>522</v>
      </c>
      <c r="I23" s="11">
        <v>2</v>
      </c>
      <c r="J23" s="11" t="s">
        <v>25</v>
      </c>
      <c r="K23" s="33">
        <v>0.184</v>
      </c>
      <c r="L23" s="33">
        <f>I23*K23</f>
        <v>0.368</v>
      </c>
      <c r="M23" s="23"/>
      <c r="N23" s="16"/>
      <c r="O23" s="75"/>
      <c r="P23" s="78"/>
      <c r="Q23" s="34"/>
    </row>
    <row r="24" spans="1:16" ht="13.5">
      <c r="A24" s="11" t="s">
        <v>51</v>
      </c>
      <c r="B24" s="11"/>
      <c r="C24" s="16" t="s">
        <v>523</v>
      </c>
      <c r="D24" s="11" t="s">
        <v>524</v>
      </c>
      <c r="E24" s="11"/>
      <c r="F24" s="11"/>
      <c r="G24" s="11" t="s">
        <v>85</v>
      </c>
      <c r="H24" s="11" t="s">
        <v>525</v>
      </c>
      <c r="I24" s="11">
        <v>2</v>
      </c>
      <c r="J24" s="11" t="s">
        <v>25</v>
      </c>
      <c r="K24" s="33">
        <v>0.121</v>
      </c>
      <c r="L24" s="33">
        <f>I24*K24</f>
        <v>0.242</v>
      </c>
      <c r="M24" s="23"/>
      <c r="N24" s="16"/>
      <c r="O24" s="75"/>
      <c r="P24" s="78"/>
    </row>
    <row r="25" spans="1:15" ht="13.5">
      <c r="A25" s="11" t="s">
        <v>51</v>
      </c>
      <c r="B25" s="11"/>
      <c r="C25" s="11" t="s">
        <v>526</v>
      </c>
      <c r="D25" s="11" t="s">
        <v>527</v>
      </c>
      <c r="E25" s="11" t="s">
        <v>528</v>
      </c>
      <c r="F25" s="11" t="s">
        <v>529</v>
      </c>
      <c r="G25" s="11" t="s">
        <v>76</v>
      </c>
      <c r="H25" s="11" t="s">
        <v>530</v>
      </c>
      <c r="I25" s="11">
        <v>4</v>
      </c>
      <c r="J25" s="11" t="s">
        <v>25</v>
      </c>
      <c r="K25" s="13">
        <v>0.04995</v>
      </c>
      <c r="L25" s="33">
        <f>I25*K25</f>
        <v>0.1998</v>
      </c>
      <c r="M25" s="57"/>
      <c r="N25" s="16"/>
      <c r="O25" s="79"/>
    </row>
    <row r="26" spans="1:15" ht="13.5">
      <c r="A26" s="11" t="s">
        <v>51</v>
      </c>
      <c r="B26" s="11"/>
      <c r="C26" s="11" t="s">
        <v>531</v>
      </c>
      <c r="D26" s="11" t="s">
        <v>532</v>
      </c>
      <c r="E26" s="11"/>
      <c r="F26" s="11"/>
      <c r="G26" s="11" t="s">
        <v>76</v>
      </c>
      <c r="H26" s="11" t="s">
        <v>533</v>
      </c>
      <c r="I26" s="11">
        <v>2</v>
      </c>
      <c r="J26" s="11" t="s">
        <v>25</v>
      </c>
      <c r="K26" s="13">
        <v>0.12795</v>
      </c>
      <c r="L26" s="33">
        <f>I26*K26</f>
        <v>0.2559</v>
      </c>
      <c r="M26" s="57"/>
      <c r="N26" s="16"/>
      <c r="O26" s="75"/>
    </row>
    <row r="27" spans="1:15" ht="12">
      <c r="A27" s="11" t="s">
        <v>51</v>
      </c>
      <c r="B27" s="11"/>
      <c r="C27" s="11" t="s">
        <v>301</v>
      </c>
      <c r="D27" s="11" t="s">
        <v>534</v>
      </c>
      <c r="E27" s="11" t="s">
        <v>303</v>
      </c>
      <c r="F27" s="11" t="s">
        <v>304</v>
      </c>
      <c r="G27" s="11" t="s">
        <v>146</v>
      </c>
      <c r="H27" s="11" t="s">
        <v>305</v>
      </c>
      <c r="I27" s="11">
        <v>410</v>
      </c>
      <c r="J27" s="11" t="s">
        <v>299</v>
      </c>
      <c r="K27" s="13">
        <f>29.12/30480</f>
        <v>0.0009553805774278221</v>
      </c>
      <c r="L27" s="13">
        <f>SUM(K27*I27)</f>
        <v>0.39170603674540705</v>
      </c>
      <c r="M27" s="57"/>
      <c r="N27" s="16"/>
      <c r="O27" s="75"/>
    </row>
    <row r="28" spans="1:15" ht="13.5">
      <c r="A28" s="25" t="s">
        <v>51</v>
      </c>
      <c r="B28" s="25"/>
      <c r="C28" s="16" t="s">
        <v>535</v>
      </c>
      <c r="D28" s="25" t="s">
        <v>536</v>
      </c>
      <c r="E28" s="16"/>
      <c r="F28" s="16"/>
      <c r="G28" s="16" t="s">
        <v>76</v>
      </c>
      <c r="H28" s="50" t="s">
        <v>537</v>
      </c>
      <c r="I28" s="16">
        <v>1</v>
      </c>
      <c r="J28" s="16" t="s">
        <v>25</v>
      </c>
      <c r="K28" s="51">
        <v>0.5586</v>
      </c>
      <c r="L28" s="33">
        <f>I28*K28</f>
        <v>0.5586</v>
      </c>
      <c r="M28" s="41"/>
      <c r="N28" s="16"/>
      <c r="O28" s="75"/>
    </row>
    <row r="29" spans="1:15" ht="12">
      <c r="A29" s="11"/>
      <c r="B29" s="20"/>
      <c r="C29" s="80"/>
      <c r="D29" s="50"/>
      <c r="E29" s="20"/>
      <c r="F29" s="20"/>
      <c r="G29" s="20"/>
      <c r="H29" s="50"/>
      <c r="I29" s="20"/>
      <c r="J29" s="20"/>
      <c r="K29" s="51"/>
      <c r="L29" s="13"/>
      <c r="M29" s="57"/>
      <c r="N29" s="16"/>
      <c r="O29" s="75"/>
    </row>
    <row r="30" spans="1:15" ht="12">
      <c r="A30" s="10"/>
      <c r="D30" s="81"/>
      <c r="H30" s="81"/>
      <c r="K30" s="82"/>
      <c r="L30" s="59"/>
      <c r="N30" s="20"/>
      <c r="O30" s="71"/>
    </row>
    <row r="31" spans="1:12" ht="12">
      <c r="A31" s="56" t="s">
        <v>327</v>
      </c>
      <c r="C31" s="56"/>
      <c r="I31" s="56">
        <v>1</v>
      </c>
      <c r="L31" s="68">
        <f>SUM(L32:L40)</f>
        <v>6.01291317585302</v>
      </c>
    </row>
    <row r="32" spans="1:15" ht="13.5">
      <c r="A32" s="11" t="s">
        <v>51</v>
      </c>
      <c r="B32" s="11"/>
      <c r="C32" s="16" t="s">
        <v>538</v>
      </c>
      <c r="D32" s="11" t="s">
        <v>539</v>
      </c>
      <c r="E32" s="11"/>
      <c r="F32" s="11"/>
      <c r="G32" s="11" t="s">
        <v>76</v>
      </c>
      <c r="H32" s="11" t="s">
        <v>540</v>
      </c>
      <c r="I32" s="11">
        <v>3000</v>
      </c>
      <c r="J32" s="11" t="s">
        <v>299</v>
      </c>
      <c r="K32" s="33">
        <f>77.896/304800</f>
        <v>0.000255564304461942</v>
      </c>
      <c r="L32" s="33">
        <f>I32*K32</f>
        <v>0.766692913385827</v>
      </c>
      <c r="M32" s="57"/>
      <c r="N32" s="16"/>
      <c r="O32" s="75"/>
    </row>
    <row r="33" spans="1:15" ht="13.5">
      <c r="A33" s="11" t="s">
        <v>51</v>
      </c>
      <c r="B33" s="11"/>
      <c r="C33" s="16" t="s">
        <v>541</v>
      </c>
      <c r="D33" s="11" t="s">
        <v>542</v>
      </c>
      <c r="E33" s="11"/>
      <c r="F33" s="11"/>
      <c r="G33" s="11" t="s">
        <v>76</v>
      </c>
      <c r="H33" s="11" t="s">
        <v>543</v>
      </c>
      <c r="I33" s="11">
        <v>2000</v>
      </c>
      <c r="J33" s="11" t="s">
        <v>299</v>
      </c>
      <c r="K33" s="33">
        <f>77.896/304800</f>
        <v>0.000255564304461942</v>
      </c>
      <c r="L33" s="33">
        <f>I33*K33</f>
        <v>0.511128608923885</v>
      </c>
      <c r="M33" s="57"/>
      <c r="N33" s="16"/>
      <c r="O33" s="75"/>
    </row>
    <row r="34" spans="1:15" ht="13.5">
      <c r="A34" s="11" t="s">
        <v>51</v>
      </c>
      <c r="B34" s="20"/>
      <c r="C34" s="20" t="s">
        <v>544</v>
      </c>
      <c r="D34" s="50" t="s">
        <v>545</v>
      </c>
      <c r="E34" s="20"/>
      <c r="F34" s="20"/>
      <c r="G34" s="20" t="s">
        <v>76</v>
      </c>
      <c r="H34" s="50" t="s">
        <v>546</v>
      </c>
      <c r="I34" s="20">
        <v>1000</v>
      </c>
      <c r="J34" s="20" t="s">
        <v>299</v>
      </c>
      <c r="K34" s="33">
        <f>77.896/304800</f>
        <v>0.000255564304461942</v>
      </c>
      <c r="L34" s="33">
        <f>I34*K34</f>
        <v>0.255564304461942</v>
      </c>
      <c r="M34" s="57"/>
      <c r="N34" s="16"/>
      <c r="O34" s="75"/>
    </row>
    <row r="35" spans="1:15" ht="13.5">
      <c r="A35" s="11" t="s">
        <v>51</v>
      </c>
      <c r="B35" s="20"/>
      <c r="C35" s="20" t="s">
        <v>547</v>
      </c>
      <c r="D35" s="50" t="s">
        <v>548</v>
      </c>
      <c r="E35" s="20"/>
      <c r="F35" s="20"/>
      <c r="G35" s="20" t="s">
        <v>76</v>
      </c>
      <c r="H35" s="50" t="s">
        <v>549</v>
      </c>
      <c r="I35" s="20">
        <v>1000</v>
      </c>
      <c r="J35" s="20" t="s">
        <v>299</v>
      </c>
      <c r="K35" s="33">
        <f>310.223/304800</f>
        <v>0.00101779199475066</v>
      </c>
      <c r="L35" s="33">
        <f>I35*K35</f>
        <v>1.01779199475066</v>
      </c>
      <c r="M35" s="57"/>
      <c r="N35" s="16"/>
      <c r="O35" s="75"/>
    </row>
    <row r="36" spans="1:15" ht="13.5">
      <c r="A36" s="25" t="s">
        <v>51</v>
      </c>
      <c r="B36" s="25"/>
      <c r="C36" s="16" t="s">
        <v>535</v>
      </c>
      <c r="D36" s="25" t="s">
        <v>536</v>
      </c>
      <c r="E36" s="16"/>
      <c r="F36" s="16"/>
      <c r="G36" s="16" t="s">
        <v>76</v>
      </c>
      <c r="H36" s="50" t="s">
        <v>537</v>
      </c>
      <c r="I36" s="16">
        <v>2</v>
      </c>
      <c r="J36" s="16" t="s">
        <v>25</v>
      </c>
      <c r="K36" s="51">
        <v>0.5586</v>
      </c>
      <c r="L36" s="33">
        <f>I36*K36</f>
        <v>1.1172</v>
      </c>
      <c r="M36" s="41"/>
      <c r="N36" s="16"/>
      <c r="O36" s="75"/>
    </row>
    <row r="37" spans="1:15" ht="13.5">
      <c r="A37" s="11" t="s">
        <v>51</v>
      </c>
      <c r="B37" s="20"/>
      <c r="C37" s="20" t="s">
        <v>526</v>
      </c>
      <c r="D37" s="11" t="s">
        <v>527</v>
      </c>
      <c r="E37" s="11" t="s">
        <v>528</v>
      </c>
      <c r="F37" s="11" t="s">
        <v>529</v>
      </c>
      <c r="G37" s="11" t="s">
        <v>76</v>
      </c>
      <c r="H37" s="11" t="s">
        <v>530</v>
      </c>
      <c r="I37" s="11">
        <v>16</v>
      </c>
      <c r="J37" s="11" t="s">
        <v>25</v>
      </c>
      <c r="K37" s="13">
        <v>0.04995</v>
      </c>
      <c r="L37" s="33">
        <f>I37*K37</f>
        <v>0.7992</v>
      </c>
      <c r="M37" s="57"/>
      <c r="N37" s="16"/>
      <c r="O37" s="79"/>
    </row>
    <row r="38" spans="1:15" ht="13.5">
      <c r="A38" s="11" t="s">
        <v>51</v>
      </c>
      <c r="B38" s="20"/>
      <c r="C38" s="20" t="s">
        <v>531</v>
      </c>
      <c r="D38" s="11" t="s">
        <v>532</v>
      </c>
      <c r="E38" s="11"/>
      <c r="F38" s="11"/>
      <c r="G38" s="11" t="s">
        <v>76</v>
      </c>
      <c r="H38" s="11" t="s">
        <v>533</v>
      </c>
      <c r="I38" s="11">
        <v>2</v>
      </c>
      <c r="J38" s="11" t="s">
        <v>25</v>
      </c>
      <c r="K38" s="13">
        <v>0.12795</v>
      </c>
      <c r="L38" s="33">
        <f>I38*K38</f>
        <v>0.2559</v>
      </c>
      <c r="M38" s="57"/>
      <c r="N38" s="16"/>
      <c r="O38" s="75"/>
    </row>
    <row r="39" spans="1:15" ht="13.5">
      <c r="A39" s="11" t="s">
        <v>51</v>
      </c>
      <c r="B39" s="20"/>
      <c r="C39" s="20" t="s">
        <v>550</v>
      </c>
      <c r="D39" s="11" t="s">
        <v>551</v>
      </c>
      <c r="E39" s="11" t="s">
        <v>478</v>
      </c>
      <c r="F39" s="11">
        <v>50579404</v>
      </c>
      <c r="G39" s="11" t="s">
        <v>76</v>
      </c>
      <c r="H39" s="11" t="s">
        <v>552</v>
      </c>
      <c r="I39" s="11">
        <v>3</v>
      </c>
      <c r="J39" s="11" t="s">
        <v>25</v>
      </c>
      <c r="K39" s="13">
        <v>0.12409</v>
      </c>
      <c r="L39" s="33">
        <f>I39*K39</f>
        <v>0.37227000000000005</v>
      </c>
      <c r="M39" s="57"/>
      <c r="N39" s="16"/>
      <c r="O39" s="75"/>
    </row>
    <row r="40" spans="1:15" ht="12">
      <c r="A40" s="11" t="s">
        <v>51</v>
      </c>
      <c r="B40" s="11"/>
      <c r="C40" s="11" t="s">
        <v>301</v>
      </c>
      <c r="D40" s="11" t="s">
        <v>534</v>
      </c>
      <c r="E40" s="11" t="s">
        <v>303</v>
      </c>
      <c r="F40" s="11" t="s">
        <v>304</v>
      </c>
      <c r="G40" s="11" t="s">
        <v>146</v>
      </c>
      <c r="H40" s="11" t="s">
        <v>305</v>
      </c>
      <c r="I40" s="11">
        <v>960</v>
      </c>
      <c r="J40" s="11" t="s">
        <v>299</v>
      </c>
      <c r="K40" s="13">
        <f>29.12/30480</f>
        <v>0.0009553805774278221</v>
      </c>
      <c r="L40" s="13">
        <f>SUM(K40*I40)</f>
        <v>0.9171653543307091</v>
      </c>
      <c r="M40" s="57"/>
      <c r="N40" s="16"/>
      <c r="O40" s="75"/>
    </row>
    <row r="41" spans="1:12" ht="12">
      <c r="A41" s="10"/>
      <c r="D41" s="83"/>
      <c r="H41" s="83"/>
      <c r="K41" s="84"/>
      <c r="L41" s="59"/>
    </row>
    <row r="42" spans="1:12" ht="12">
      <c r="A42" s="56" t="s">
        <v>329</v>
      </c>
      <c r="C42" s="56"/>
      <c r="I42" s="56">
        <v>1</v>
      </c>
      <c r="L42" s="68">
        <f>SUM(L43:L51)</f>
        <v>2.73227041338583</v>
      </c>
    </row>
    <row r="43" spans="1:15" ht="13.5">
      <c r="A43" s="11" t="s">
        <v>51</v>
      </c>
      <c r="B43" s="20"/>
      <c r="C43" s="20" t="s">
        <v>544</v>
      </c>
      <c r="D43" s="50" t="s">
        <v>545</v>
      </c>
      <c r="E43" s="20"/>
      <c r="F43" s="20"/>
      <c r="G43" s="20" t="s">
        <v>76</v>
      </c>
      <c r="H43" s="50" t="s">
        <v>546</v>
      </c>
      <c r="I43" s="20">
        <v>660</v>
      </c>
      <c r="J43" s="20" t="s">
        <v>299</v>
      </c>
      <c r="K43" s="33">
        <f>77.896/304800</f>
        <v>0.000255564304461942</v>
      </c>
      <c r="L43" s="33">
        <f>I43*K43</f>
        <v>0.168672440944882</v>
      </c>
      <c r="M43" s="57"/>
      <c r="N43" s="16"/>
      <c r="O43" s="75"/>
    </row>
    <row r="44" spans="1:15" ht="13.5">
      <c r="A44" s="11" t="s">
        <v>51</v>
      </c>
      <c r="B44" s="11"/>
      <c r="C44" s="16" t="s">
        <v>553</v>
      </c>
      <c r="D44" s="11" t="s">
        <v>554</v>
      </c>
      <c r="E44" s="11"/>
      <c r="F44" s="11"/>
      <c r="G44" s="11" t="s">
        <v>76</v>
      </c>
      <c r="H44" s="11" t="s">
        <v>555</v>
      </c>
      <c r="I44" s="11">
        <v>330</v>
      </c>
      <c r="J44" s="11" t="s">
        <v>299</v>
      </c>
      <c r="K44" s="33">
        <f>77.896/304800</f>
        <v>0.000255564304461942</v>
      </c>
      <c r="L44" s="33">
        <f>I44*K44</f>
        <v>0.0843362204724409</v>
      </c>
      <c r="M44" s="57"/>
      <c r="N44" s="16"/>
      <c r="O44" s="75"/>
    </row>
    <row r="45" spans="1:15" ht="13.5">
      <c r="A45" s="11" t="s">
        <v>51</v>
      </c>
      <c r="B45" s="11"/>
      <c r="C45" s="16" t="s">
        <v>556</v>
      </c>
      <c r="D45" s="11" t="s">
        <v>557</v>
      </c>
      <c r="E45" s="11"/>
      <c r="F45" s="11"/>
      <c r="G45" s="11" t="s">
        <v>76</v>
      </c>
      <c r="H45" s="11" t="s">
        <v>558</v>
      </c>
      <c r="I45" s="11">
        <v>330</v>
      </c>
      <c r="J45" s="11" t="s">
        <v>299</v>
      </c>
      <c r="K45" s="33">
        <f>77.896/304800</f>
        <v>0.000255564304461942</v>
      </c>
      <c r="L45" s="33">
        <f>I45*K45</f>
        <v>0.0843362204724409</v>
      </c>
      <c r="M45" s="57"/>
      <c r="N45" s="16"/>
      <c r="O45" s="75"/>
    </row>
    <row r="46" spans="1:15" ht="13.5">
      <c r="A46" s="11" t="s">
        <v>51</v>
      </c>
      <c r="B46" s="20"/>
      <c r="C46" s="20" t="s">
        <v>547</v>
      </c>
      <c r="D46" s="50" t="s">
        <v>548</v>
      </c>
      <c r="E46" s="20"/>
      <c r="F46" s="20"/>
      <c r="G46" s="20" t="s">
        <v>76</v>
      </c>
      <c r="H46" s="50" t="s">
        <v>549</v>
      </c>
      <c r="I46" s="20">
        <v>330</v>
      </c>
      <c r="J46" s="20" t="s">
        <v>299</v>
      </c>
      <c r="K46" s="33">
        <f>310.223/304800</f>
        <v>0.00101779199475066</v>
      </c>
      <c r="L46" s="33">
        <f>I46*K46</f>
        <v>0.335871358267717</v>
      </c>
      <c r="M46" s="57"/>
      <c r="N46" s="16"/>
      <c r="O46" s="75"/>
    </row>
    <row r="47" spans="1:15" ht="12">
      <c r="A47" s="11" t="s">
        <v>51</v>
      </c>
      <c r="B47" s="11"/>
      <c r="C47" s="11" t="s">
        <v>301</v>
      </c>
      <c r="D47" s="11" t="s">
        <v>534</v>
      </c>
      <c r="E47" s="11" t="s">
        <v>303</v>
      </c>
      <c r="F47" s="11" t="s">
        <v>304</v>
      </c>
      <c r="G47" s="11" t="s">
        <v>146</v>
      </c>
      <c r="H47" s="11" t="s">
        <v>305</v>
      </c>
      <c r="I47" s="11">
        <v>300</v>
      </c>
      <c r="J47" s="11" t="s">
        <v>299</v>
      </c>
      <c r="K47" s="13">
        <f>29.12/30480</f>
        <v>0.0009553805774278221</v>
      </c>
      <c r="L47" s="13">
        <f>SUM(K47*I47)</f>
        <v>0.28661417322834604</v>
      </c>
      <c r="M47" s="57"/>
      <c r="N47" s="16"/>
      <c r="O47" s="75"/>
    </row>
    <row r="48" spans="1:15" ht="13.5">
      <c r="A48" s="11" t="s">
        <v>51</v>
      </c>
      <c r="B48" s="20"/>
      <c r="C48" s="20" t="s">
        <v>526</v>
      </c>
      <c r="D48" s="11" t="s">
        <v>527</v>
      </c>
      <c r="E48" s="11" t="s">
        <v>528</v>
      </c>
      <c r="F48" s="11" t="s">
        <v>529</v>
      </c>
      <c r="G48" s="11" t="s">
        <v>76</v>
      </c>
      <c r="H48" s="11" t="s">
        <v>530</v>
      </c>
      <c r="I48" s="11">
        <v>18</v>
      </c>
      <c r="J48" s="11" t="s">
        <v>25</v>
      </c>
      <c r="K48" s="13">
        <v>0.04995</v>
      </c>
      <c r="L48" s="33">
        <f>I48*K48</f>
        <v>0.8991</v>
      </c>
      <c r="M48" s="57"/>
      <c r="N48" s="16"/>
      <c r="O48" s="79"/>
    </row>
    <row r="49" spans="1:15" ht="13.5">
      <c r="A49" s="11" t="s">
        <v>51</v>
      </c>
      <c r="B49" s="20"/>
      <c r="C49" s="20" t="s">
        <v>531</v>
      </c>
      <c r="D49" s="11" t="s">
        <v>532</v>
      </c>
      <c r="E49" s="11"/>
      <c r="F49" s="11"/>
      <c r="G49" s="11" t="s">
        <v>76</v>
      </c>
      <c r="H49" s="11" t="s">
        <v>533</v>
      </c>
      <c r="I49" s="11">
        <v>2</v>
      </c>
      <c r="J49" s="11" t="s">
        <v>25</v>
      </c>
      <c r="K49" s="13">
        <v>0.12795</v>
      </c>
      <c r="L49" s="33">
        <f>I49*K49</f>
        <v>0.2559</v>
      </c>
      <c r="M49" s="57"/>
      <c r="N49" s="16"/>
      <c r="O49" s="75"/>
    </row>
    <row r="50" spans="1:15" ht="13.5">
      <c r="A50" s="11" t="s">
        <v>51</v>
      </c>
      <c r="B50" s="20"/>
      <c r="C50" s="20" t="s">
        <v>559</v>
      </c>
      <c r="D50" s="85" t="s">
        <v>560</v>
      </c>
      <c r="E50" s="25"/>
      <c r="F50" s="25"/>
      <c r="G50" s="25" t="s">
        <v>76</v>
      </c>
      <c r="H50" s="43" t="s">
        <v>561</v>
      </c>
      <c r="I50" s="25">
        <v>2</v>
      </c>
      <c r="J50" s="11" t="s">
        <v>25</v>
      </c>
      <c r="K50" s="33">
        <v>0.18463000000000002</v>
      </c>
      <c r="L50" s="33">
        <f>I50*K50</f>
        <v>0.36926000000000003</v>
      </c>
      <c r="M50" s="41"/>
      <c r="N50" s="16"/>
      <c r="O50" s="75"/>
    </row>
    <row r="51" spans="1:15" ht="13.5">
      <c r="A51" s="11" t="s">
        <v>51</v>
      </c>
      <c r="B51" s="20"/>
      <c r="C51" s="20" t="s">
        <v>550</v>
      </c>
      <c r="D51" s="11" t="s">
        <v>551</v>
      </c>
      <c r="E51" s="11" t="s">
        <v>478</v>
      </c>
      <c r="F51" s="11">
        <v>50579404</v>
      </c>
      <c r="G51" s="11" t="s">
        <v>76</v>
      </c>
      <c r="H51" s="11" t="s">
        <v>552</v>
      </c>
      <c r="I51" s="11">
        <v>2</v>
      </c>
      <c r="J51" s="11" t="s">
        <v>25</v>
      </c>
      <c r="K51" s="13">
        <v>0.12409</v>
      </c>
      <c r="L51" s="33">
        <f>I51*K51</f>
        <v>0.24818</v>
      </c>
      <c r="M51" s="57"/>
      <c r="N51" s="16"/>
      <c r="O51" s="75"/>
    </row>
    <row r="52" spans="1:12" ht="12">
      <c r="A52" s="10"/>
      <c r="D52" s="83"/>
      <c r="H52" s="83"/>
      <c r="K52" s="84"/>
      <c r="L52" s="59"/>
    </row>
    <row r="53" spans="1:12" ht="12">
      <c r="A53" s="56" t="s">
        <v>331</v>
      </c>
      <c r="C53" s="56"/>
      <c r="I53" s="56">
        <v>1</v>
      </c>
      <c r="L53" s="68">
        <f>SUM(L54:L62)</f>
        <v>4.44153036745407</v>
      </c>
    </row>
    <row r="54" spans="1:15" ht="13.5">
      <c r="A54" s="11" t="s">
        <v>51</v>
      </c>
      <c r="B54" s="20"/>
      <c r="C54" s="20" t="s">
        <v>544</v>
      </c>
      <c r="D54" s="50" t="s">
        <v>545</v>
      </c>
      <c r="E54" s="20"/>
      <c r="F54" s="20"/>
      <c r="G54" s="20" t="s">
        <v>76</v>
      </c>
      <c r="H54" s="50" t="s">
        <v>546</v>
      </c>
      <c r="I54" s="20">
        <v>190</v>
      </c>
      <c r="J54" s="20" t="s">
        <v>299</v>
      </c>
      <c r="K54" s="33">
        <f>77.896/304800</f>
        <v>0.000255564304461942</v>
      </c>
      <c r="L54" s="33">
        <f>I54*K54</f>
        <v>0.048557217847769</v>
      </c>
      <c r="M54" s="57"/>
      <c r="N54" s="16"/>
      <c r="O54" s="75"/>
    </row>
    <row r="55" spans="1:15" ht="13.5">
      <c r="A55" s="11" t="s">
        <v>51</v>
      </c>
      <c r="B55" s="11"/>
      <c r="C55" s="16" t="s">
        <v>553</v>
      </c>
      <c r="D55" s="11" t="s">
        <v>554</v>
      </c>
      <c r="E55" s="11"/>
      <c r="F55" s="11"/>
      <c r="G55" s="11" t="s">
        <v>76</v>
      </c>
      <c r="H55" s="16" t="s">
        <v>555</v>
      </c>
      <c r="I55" s="11">
        <v>190</v>
      </c>
      <c r="J55" s="11" t="s">
        <v>299</v>
      </c>
      <c r="K55" s="33">
        <f>77.896/304800</f>
        <v>0.000255564304461942</v>
      </c>
      <c r="L55" s="33">
        <f>I55*K55</f>
        <v>0.048557217847769</v>
      </c>
      <c r="M55" s="57"/>
      <c r="N55" s="16"/>
      <c r="O55" s="75"/>
    </row>
    <row r="56" spans="1:15" ht="13.5">
      <c r="A56" s="11" t="s">
        <v>51</v>
      </c>
      <c r="B56" s="20"/>
      <c r="C56" s="20" t="s">
        <v>547</v>
      </c>
      <c r="D56" s="50" t="s">
        <v>548</v>
      </c>
      <c r="E56" s="20"/>
      <c r="F56" s="20"/>
      <c r="G56" s="20" t="s">
        <v>76</v>
      </c>
      <c r="H56" s="50" t="s">
        <v>549</v>
      </c>
      <c r="I56" s="20">
        <v>1120</v>
      </c>
      <c r="J56" s="20" t="s">
        <v>299</v>
      </c>
      <c r="K56" s="33">
        <f>310.223/304800</f>
        <v>0.00101779199475066</v>
      </c>
      <c r="L56" s="33">
        <f>I56*K56</f>
        <v>1.13992703412074</v>
      </c>
      <c r="M56" s="57"/>
      <c r="N56" s="16"/>
      <c r="O56" s="75"/>
    </row>
    <row r="57" spans="1:15" ht="12">
      <c r="A57" s="11" t="s">
        <v>51</v>
      </c>
      <c r="B57" s="11"/>
      <c r="C57" s="11" t="s">
        <v>301</v>
      </c>
      <c r="D57" s="11" t="s">
        <v>534</v>
      </c>
      <c r="E57" s="11" t="s">
        <v>303</v>
      </c>
      <c r="F57" s="11" t="s">
        <v>304</v>
      </c>
      <c r="G57" s="11" t="s">
        <v>146</v>
      </c>
      <c r="H57" s="11" t="s">
        <v>305</v>
      </c>
      <c r="I57" s="11">
        <v>420</v>
      </c>
      <c r="J57" s="11" t="s">
        <v>299</v>
      </c>
      <c r="K57" s="13">
        <f>29.12/30480</f>
        <v>0.0009553805774278221</v>
      </c>
      <c r="L57" s="13">
        <f>SUM(K57*I57)</f>
        <v>0.40125984251968505</v>
      </c>
      <c r="M57" s="57"/>
      <c r="N57" s="16"/>
      <c r="O57" s="75"/>
    </row>
    <row r="58" spans="1:15" ht="12">
      <c r="A58" s="11" t="s">
        <v>51</v>
      </c>
      <c r="B58" s="11"/>
      <c r="C58" s="11" t="s">
        <v>562</v>
      </c>
      <c r="D58" s="11" t="s">
        <v>563</v>
      </c>
      <c r="E58" s="11" t="s">
        <v>303</v>
      </c>
      <c r="F58" s="11"/>
      <c r="G58" s="11" t="s">
        <v>146</v>
      </c>
      <c r="H58" s="11" t="s">
        <v>564</v>
      </c>
      <c r="I58" s="11">
        <v>240</v>
      </c>
      <c r="J58" s="11" t="s">
        <v>299</v>
      </c>
      <c r="K58" s="13">
        <f>37.79/30480</f>
        <v>0.00123982939632546</v>
      </c>
      <c r="L58" s="13">
        <f>SUM(K58*I58)</f>
        <v>0.29755905511811</v>
      </c>
      <c r="M58" s="57"/>
      <c r="N58" s="16"/>
      <c r="O58" s="75"/>
    </row>
    <row r="59" spans="1:15" ht="13.5">
      <c r="A59" s="11" t="s">
        <v>51</v>
      </c>
      <c r="B59" s="20"/>
      <c r="C59" s="20" t="s">
        <v>526</v>
      </c>
      <c r="D59" s="11" t="s">
        <v>527</v>
      </c>
      <c r="E59" s="11" t="s">
        <v>528</v>
      </c>
      <c r="F59" s="11" t="s">
        <v>529</v>
      </c>
      <c r="G59" s="11" t="s">
        <v>76</v>
      </c>
      <c r="H59" s="11" t="s">
        <v>530</v>
      </c>
      <c r="I59" s="11">
        <v>29</v>
      </c>
      <c r="J59" s="11" t="s">
        <v>25</v>
      </c>
      <c r="K59" s="13">
        <v>0.04995</v>
      </c>
      <c r="L59" s="33">
        <f>I59*K59</f>
        <v>1.44855</v>
      </c>
      <c r="M59" s="57"/>
      <c r="N59" s="16"/>
      <c r="O59" s="79"/>
    </row>
    <row r="60" spans="1:15" ht="13.5">
      <c r="A60" s="11" t="s">
        <v>51</v>
      </c>
      <c r="B60" s="20"/>
      <c r="C60" s="20" t="s">
        <v>531</v>
      </c>
      <c r="D60" s="11" t="s">
        <v>532</v>
      </c>
      <c r="E60" s="11"/>
      <c r="F60" s="11"/>
      <c r="G60" s="11" t="s">
        <v>76</v>
      </c>
      <c r="H60" s="11" t="s">
        <v>533</v>
      </c>
      <c r="I60" s="11">
        <v>1</v>
      </c>
      <c r="J60" s="11" t="s">
        <v>25</v>
      </c>
      <c r="K60" s="13">
        <v>0.12795</v>
      </c>
      <c r="L60" s="33">
        <f>I60*K60</f>
        <v>0.12795</v>
      </c>
      <c r="M60" s="57"/>
      <c r="N60" s="16"/>
      <c r="O60" s="75"/>
    </row>
    <row r="61" spans="1:15" ht="13.5">
      <c r="A61" s="11" t="s">
        <v>51</v>
      </c>
      <c r="B61" s="20"/>
      <c r="C61" s="20" t="s">
        <v>559</v>
      </c>
      <c r="D61" s="85" t="s">
        <v>560</v>
      </c>
      <c r="E61" s="25"/>
      <c r="F61" s="25"/>
      <c r="G61" s="25" t="s">
        <v>76</v>
      </c>
      <c r="H61" s="43" t="s">
        <v>561</v>
      </c>
      <c r="I61" s="25">
        <v>1</v>
      </c>
      <c r="J61" s="11" t="s">
        <v>25</v>
      </c>
      <c r="K61" s="33">
        <v>0.18463000000000002</v>
      </c>
      <c r="L61" s="33">
        <f>I61*K61</f>
        <v>0.18463000000000002</v>
      </c>
      <c r="M61" s="41"/>
      <c r="N61" s="16"/>
      <c r="O61" s="75"/>
    </row>
    <row r="62" spans="1:15" ht="13.5">
      <c r="A62" s="11" t="s">
        <v>51</v>
      </c>
      <c r="B62" s="20"/>
      <c r="C62" s="20" t="s">
        <v>550</v>
      </c>
      <c r="D62" s="11" t="s">
        <v>551</v>
      </c>
      <c r="E62" s="11" t="s">
        <v>478</v>
      </c>
      <c r="F62" s="11">
        <v>50579404</v>
      </c>
      <c r="G62" s="11" t="s">
        <v>76</v>
      </c>
      <c r="H62" s="11" t="s">
        <v>552</v>
      </c>
      <c r="I62" s="11">
        <v>6</v>
      </c>
      <c r="J62" s="11" t="s">
        <v>25</v>
      </c>
      <c r="K62" s="13">
        <v>0.12409</v>
      </c>
      <c r="L62" s="33">
        <f>I62*K62</f>
        <v>0.7445400000000001</v>
      </c>
      <c r="M62" s="57"/>
      <c r="N62" s="16"/>
      <c r="O62" s="75"/>
    </row>
    <row r="63" spans="1:12" ht="12">
      <c r="A63" s="10"/>
      <c r="D63" s="83"/>
      <c r="H63" s="83"/>
      <c r="K63" s="84"/>
      <c r="L63" s="59"/>
    </row>
    <row r="64" spans="1:12" ht="12">
      <c r="A64" s="56" t="s">
        <v>333</v>
      </c>
      <c r="C64" s="56"/>
      <c r="I64" s="56">
        <v>1</v>
      </c>
      <c r="L64" s="68">
        <f>SUM(L65:L76)</f>
        <v>9.47746498687664</v>
      </c>
    </row>
    <row r="65" spans="1:15" ht="13.5">
      <c r="A65" s="11" t="s">
        <v>51</v>
      </c>
      <c r="B65" s="20"/>
      <c r="C65" s="20" t="s">
        <v>565</v>
      </c>
      <c r="D65" s="25" t="s">
        <v>566</v>
      </c>
      <c r="E65" s="80"/>
      <c r="F65" s="80"/>
      <c r="G65" s="80" t="s">
        <v>567</v>
      </c>
      <c r="H65" s="86" t="s">
        <v>568</v>
      </c>
      <c r="I65" s="20">
        <v>670</v>
      </c>
      <c r="J65" s="20" t="s">
        <v>299</v>
      </c>
      <c r="K65" s="33">
        <f>134.15/30480</f>
        <v>0.0044012467191601</v>
      </c>
      <c r="L65" s="33">
        <f>I65*K65</f>
        <v>2.94883530183727</v>
      </c>
      <c r="M65" s="57"/>
      <c r="N65" s="80"/>
      <c r="O65" s="71"/>
    </row>
    <row r="66" spans="1:15" ht="13.5">
      <c r="A66" s="11" t="s">
        <v>51</v>
      </c>
      <c r="B66" s="20"/>
      <c r="C66" s="80" t="s">
        <v>569</v>
      </c>
      <c r="D66" s="25" t="s">
        <v>570</v>
      </c>
      <c r="E66" s="20"/>
      <c r="F66" s="20"/>
      <c r="G66" s="20" t="s">
        <v>76</v>
      </c>
      <c r="H66" s="50" t="s">
        <v>571</v>
      </c>
      <c r="I66" s="20">
        <v>2</v>
      </c>
      <c r="J66" s="20" t="s">
        <v>25</v>
      </c>
      <c r="K66" s="51">
        <v>0.6406400000000001</v>
      </c>
      <c r="L66" s="33">
        <f>I66*K66</f>
        <v>1.28128</v>
      </c>
      <c r="M66" s="57"/>
      <c r="N66" s="16"/>
      <c r="O66" s="75"/>
    </row>
    <row r="67" spans="1:15" ht="12">
      <c r="A67" s="25" t="s">
        <v>51</v>
      </c>
      <c r="B67" s="25"/>
      <c r="C67" s="16" t="s">
        <v>572</v>
      </c>
      <c r="D67" s="50" t="s">
        <v>573</v>
      </c>
      <c r="E67" s="16"/>
      <c r="F67" s="16"/>
      <c r="G67" s="16" t="s">
        <v>76</v>
      </c>
      <c r="H67" s="50" t="s">
        <v>574</v>
      </c>
      <c r="I67" s="16">
        <v>1</v>
      </c>
      <c r="J67" s="16" t="s">
        <v>25</v>
      </c>
      <c r="K67" s="51">
        <v>0.8623500000000001</v>
      </c>
      <c r="L67" s="13">
        <f>SUM(K67*I67)</f>
        <v>0.8623500000000001</v>
      </c>
      <c r="M67" s="41"/>
      <c r="N67" s="16"/>
      <c r="O67" s="75"/>
    </row>
    <row r="68" spans="1:15" ht="12">
      <c r="A68" s="25" t="s">
        <v>51</v>
      </c>
      <c r="B68" s="25"/>
      <c r="C68" s="16" t="s">
        <v>575</v>
      </c>
      <c r="D68" s="50" t="s">
        <v>576</v>
      </c>
      <c r="E68" s="16"/>
      <c r="F68" s="16"/>
      <c r="G68" s="16" t="s">
        <v>76</v>
      </c>
      <c r="H68" s="50" t="s">
        <v>577</v>
      </c>
      <c r="I68" s="16">
        <v>1</v>
      </c>
      <c r="J68" s="16" t="s">
        <v>25</v>
      </c>
      <c r="K68" s="51">
        <v>0.9701000000000001</v>
      </c>
      <c r="L68" s="13">
        <f>SUM(K68*I68)</f>
        <v>0.9701000000000001</v>
      </c>
      <c r="M68" s="41"/>
      <c r="N68" s="16"/>
      <c r="O68" s="75"/>
    </row>
    <row r="69" spans="1:15" ht="13.5">
      <c r="A69" s="25" t="s">
        <v>51</v>
      </c>
      <c r="B69" s="25"/>
      <c r="C69" s="16" t="s">
        <v>526</v>
      </c>
      <c r="D69" s="11" t="s">
        <v>527</v>
      </c>
      <c r="E69" s="11" t="s">
        <v>528</v>
      </c>
      <c r="F69" s="11" t="s">
        <v>529</v>
      </c>
      <c r="G69" s="11" t="s">
        <v>76</v>
      </c>
      <c r="H69" s="11" t="s">
        <v>530</v>
      </c>
      <c r="I69" s="11">
        <v>18</v>
      </c>
      <c r="J69" s="11" t="s">
        <v>25</v>
      </c>
      <c r="K69" s="13">
        <v>0.04995</v>
      </c>
      <c r="L69" s="33">
        <f>I69*K69</f>
        <v>0.8991</v>
      </c>
      <c r="M69" s="57"/>
      <c r="N69" s="16"/>
      <c r="O69" s="79"/>
    </row>
    <row r="70" spans="1:15" ht="13.5">
      <c r="A70" s="25"/>
      <c r="B70" s="25"/>
      <c r="C70" s="16"/>
      <c r="D70" s="11"/>
      <c r="E70" s="11"/>
      <c r="F70" s="11"/>
      <c r="G70" s="11"/>
      <c r="H70" s="11"/>
      <c r="I70" s="11"/>
      <c r="J70" s="11"/>
      <c r="K70" s="13"/>
      <c r="L70" s="33"/>
      <c r="M70" s="57"/>
      <c r="N70" s="16"/>
      <c r="O70" s="79"/>
    </row>
    <row r="71" spans="1:12" ht="12">
      <c r="A71" s="56" t="s">
        <v>335</v>
      </c>
      <c r="C71" s="6" t="s">
        <v>334</v>
      </c>
      <c r="I71" s="56">
        <v>1</v>
      </c>
      <c r="L71" s="61">
        <f>SUM(L72:L77)</f>
        <v>1.5831698425196898</v>
      </c>
    </row>
    <row r="72" spans="1:15" ht="13.5">
      <c r="A72" s="11" t="s">
        <v>51</v>
      </c>
      <c r="B72" s="11"/>
      <c r="C72" s="11" t="s">
        <v>476</v>
      </c>
      <c r="D72" s="11" t="s">
        <v>477</v>
      </c>
      <c r="E72" s="11" t="s">
        <v>478</v>
      </c>
      <c r="F72" s="11" t="s">
        <v>479</v>
      </c>
      <c r="G72" s="11" t="s">
        <v>76</v>
      </c>
      <c r="H72" s="11" t="s">
        <v>480</v>
      </c>
      <c r="I72" s="11">
        <v>2</v>
      </c>
      <c r="J72" s="11" t="s">
        <v>25</v>
      </c>
      <c r="K72" s="13">
        <v>0.11</v>
      </c>
      <c r="L72" s="33">
        <f>I72*K72</f>
        <v>0.22</v>
      </c>
      <c r="M72" s="57"/>
      <c r="N72" s="16"/>
      <c r="O72" s="79"/>
    </row>
    <row r="73" spans="1:15" ht="13.5">
      <c r="A73" s="11" t="s">
        <v>51</v>
      </c>
      <c r="B73" s="11"/>
      <c r="C73" s="11" t="s">
        <v>578</v>
      </c>
      <c r="D73" s="11" t="s">
        <v>579</v>
      </c>
      <c r="E73" s="11"/>
      <c r="F73" s="11"/>
      <c r="G73" s="11" t="s">
        <v>76</v>
      </c>
      <c r="H73" s="11" t="s">
        <v>580</v>
      </c>
      <c r="I73" s="11">
        <v>1</v>
      </c>
      <c r="J73" s="11" t="s">
        <v>25</v>
      </c>
      <c r="K73" s="13">
        <v>0.32665000000000005</v>
      </c>
      <c r="L73" s="33">
        <f>I73*K73</f>
        <v>0.32665000000000005</v>
      </c>
      <c r="M73" s="57"/>
      <c r="N73" s="16"/>
      <c r="O73" s="75"/>
    </row>
    <row r="74" spans="1:15" ht="13.5">
      <c r="A74" s="11" t="s">
        <v>51</v>
      </c>
      <c r="B74" s="20"/>
      <c r="C74" s="20" t="s">
        <v>544</v>
      </c>
      <c r="D74" s="50" t="s">
        <v>545</v>
      </c>
      <c r="E74" s="20"/>
      <c r="F74" s="20"/>
      <c r="G74" s="20" t="s">
        <v>76</v>
      </c>
      <c r="H74" s="50" t="s">
        <v>546</v>
      </c>
      <c r="I74" s="20">
        <v>120</v>
      </c>
      <c r="J74" s="20" t="s">
        <v>299</v>
      </c>
      <c r="K74" s="33">
        <f>172.7/304800</f>
        <v>0.000566601049868766</v>
      </c>
      <c r="L74" s="33">
        <f>I74*K74</f>
        <v>0.067992125984252</v>
      </c>
      <c r="M74" s="57"/>
      <c r="N74" s="16"/>
      <c r="O74" s="75"/>
    </row>
    <row r="75" spans="1:15" ht="13.5">
      <c r="A75" s="11" t="s">
        <v>51</v>
      </c>
      <c r="B75" s="11"/>
      <c r="C75" s="16" t="s">
        <v>553</v>
      </c>
      <c r="D75" s="11" t="s">
        <v>554</v>
      </c>
      <c r="E75" s="11"/>
      <c r="F75" s="11"/>
      <c r="G75" s="11" t="s">
        <v>76</v>
      </c>
      <c r="H75" s="11" t="s">
        <v>555</v>
      </c>
      <c r="I75" s="11">
        <v>120</v>
      </c>
      <c r="J75" s="11" t="s">
        <v>299</v>
      </c>
      <c r="K75" s="33">
        <f>77.896/304800</f>
        <v>0.000255564304461942</v>
      </c>
      <c r="L75" s="33">
        <f>I75*K75</f>
        <v>0.0306677165354331</v>
      </c>
      <c r="M75" s="57"/>
      <c r="N75" s="16"/>
      <c r="O75" s="75"/>
    </row>
    <row r="76" spans="1:15" ht="13.5">
      <c r="A76" s="11" t="s">
        <v>51</v>
      </c>
      <c r="B76" s="20"/>
      <c r="C76" s="20" t="s">
        <v>581</v>
      </c>
      <c r="D76" s="50" t="s">
        <v>582</v>
      </c>
      <c r="E76" s="20"/>
      <c r="F76" s="20"/>
      <c r="G76" s="20" t="s">
        <v>76</v>
      </c>
      <c r="H76" s="50" t="s">
        <v>583</v>
      </c>
      <c r="I76" s="20">
        <v>2</v>
      </c>
      <c r="J76" s="20" t="s">
        <v>25</v>
      </c>
      <c r="K76" s="51">
        <v>0.14366</v>
      </c>
      <c r="L76" s="33">
        <f>I76*K76</f>
        <v>0.28732</v>
      </c>
      <c r="M76" s="57"/>
      <c r="N76" s="16"/>
      <c r="O76" s="75"/>
    </row>
    <row r="77" spans="1:15" ht="13.5">
      <c r="A77" s="11" t="s">
        <v>51</v>
      </c>
      <c r="B77" s="20"/>
      <c r="C77" s="20" t="s">
        <v>584</v>
      </c>
      <c r="D77" s="50" t="s">
        <v>585</v>
      </c>
      <c r="E77" s="20"/>
      <c r="F77" s="20"/>
      <c r="G77" s="20" t="s">
        <v>76</v>
      </c>
      <c r="H77" s="50" t="s">
        <v>586</v>
      </c>
      <c r="I77" s="20">
        <v>1</v>
      </c>
      <c r="J77" s="20" t="s">
        <v>25</v>
      </c>
      <c r="K77" s="51">
        <v>0.65054</v>
      </c>
      <c r="L77" s="33">
        <f>I77*K77</f>
        <v>0.65054</v>
      </c>
      <c r="M77" s="57"/>
      <c r="N77" s="16"/>
      <c r="O77" s="75"/>
    </row>
    <row r="78" spans="1:12" ht="12">
      <c r="A78" s="10"/>
      <c r="D78" s="83"/>
      <c r="H78" s="83"/>
      <c r="K78" s="84"/>
      <c r="L78" s="59"/>
    </row>
    <row r="79" spans="1:12" ht="12">
      <c r="A79" s="56" t="s">
        <v>337</v>
      </c>
      <c r="C79" s="6" t="s">
        <v>336</v>
      </c>
      <c r="I79" s="56">
        <v>1</v>
      </c>
      <c r="L79" s="61">
        <f>SUM(L80:L85)</f>
        <v>1.5560680052493399</v>
      </c>
    </row>
    <row r="80" spans="1:15" ht="13.5">
      <c r="A80" s="11" t="s">
        <v>51</v>
      </c>
      <c r="B80" s="11"/>
      <c r="C80" s="11" t="s">
        <v>476</v>
      </c>
      <c r="D80" s="11" t="s">
        <v>477</v>
      </c>
      <c r="E80" s="11" t="s">
        <v>478</v>
      </c>
      <c r="F80" s="11" t="s">
        <v>479</v>
      </c>
      <c r="G80" s="11" t="s">
        <v>76</v>
      </c>
      <c r="H80" s="11" t="s">
        <v>480</v>
      </c>
      <c r="I80" s="11">
        <v>2</v>
      </c>
      <c r="J80" s="11" t="s">
        <v>25</v>
      </c>
      <c r="K80" s="13">
        <v>0.11</v>
      </c>
      <c r="L80" s="33">
        <f>I80*K80</f>
        <v>0.22</v>
      </c>
      <c r="M80" s="57"/>
      <c r="N80" s="16"/>
      <c r="O80" s="79"/>
    </row>
    <row r="81" spans="1:15" ht="13.5">
      <c r="A81" s="11" t="s">
        <v>51</v>
      </c>
      <c r="B81" s="11"/>
      <c r="C81" s="11" t="s">
        <v>578</v>
      </c>
      <c r="D81" s="11" t="s">
        <v>579</v>
      </c>
      <c r="E81" s="11"/>
      <c r="F81" s="11"/>
      <c r="G81" s="11" t="s">
        <v>76</v>
      </c>
      <c r="H81" s="11" t="s">
        <v>580</v>
      </c>
      <c r="I81" s="11">
        <v>1</v>
      </c>
      <c r="J81" s="11" t="s">
        <v>25</v>
      </c>
      <c r="K81" s="13">
        <v>0.32665000000000005</v>
      </c>
      <c r="L81" s="33">
        <f>I81*K81</f>
        <v>0.32665000000000005</v>
      </c>
      <c r="M81" s="57"/>
      <c r="N81" s="16"/>
      <c r="O81" s="75"/>
    </row>
    <row r="82" spans="1:15" ht="13.5">
      <c r="A82" s="11" t="s">
        <v>51</v>
      </c>
      <c r="B82" s="20"/>
      <c r="C82" s="20" t="s">
        <v>544</v>
      </c>
      <c r="D82" s="50" t="s">
        <v>545</v>
      </c>
      <c r="E82" s="20"/>
      <c r="F82" s="20"/>
      <c r="G82" s="20" t="s">
        <v>76</v>
      </c>
      <c r="H82" s="50" t="s">
        <v>546</v>
      </c>
      <c r="I82" s="20">
        <v>140</v>
      </c>
      <c r="J82" s="20" t="s">
        <v>299</v>
      </c>
      <c r="K82" s="33">
        <f>77.896/304800</f>
        <v>0.000255564304461942</v>
      </c>
      <c r="L82" s="33">
        <f>I82*K82</f>
        <v>0.0357790026246719</v>
      </c>
      <c r="M82" s="57"/>
      <c r="N82" s="16"/>
      <c r="O82" s="75"/>
    </row>
    <row r="83" spans="1:15" ht="13.5">
      <c r="A83" s="11" t="s">
        <v>51</v>
      </c>
      <c r="B83" s="11"/>
      <c r="C83" s="16" t="s">
        <v>553</v>
      </c>
      <c r="D83" s="11" t="s">
        <v>554</v>
      </c>
      <c r="E83" s="11"/>
      <c r="F83" s="11"/>
      <c r="G83" s="11" t="s">
        <v>76</v>
      </c>
      <c r="H83" s="11" t="s">
        <v>555</v>
      </c>
      <c r="I83" s="11">
        <v>140</v>
      </c>
      <c r="J83" s="11" t="s">
        <v>299</v>
      </c>
      <c r="K83" s="33">
        <f>77.896/304800</f>
        <v>0.000255564304461942</v>
      </c>
      <c r="L83" s="33">
        <f>I83*K83</f>
        <v>0.0357790026246719</v>
      </c>
      <c r="M83" s="57"/>
      <c r="N83" s="16"/>
      <c r="O83" s="75"/>
    </row>
    <row r="84" spans="1:15" ht="13.5">
      <c r="A84" s="11" t="s">
        <v>51</v>
      </c>
      <c r="B84" s="20"/>
      <c r="C84" s="20" t="s">
        <v>581</v>
      </c>
      <c r="D84" s="50" t="s">
        <v>582</v>
      </c>
      <c r="E84" s="20"/>
      <c r="F84" s="20"/>
      <c r="G84" s="20" t="s">
        <v>76</v>
      </c>
      <c r="H84" s="50" t="s">
        <v>583</v>
      </c>
      <c r="I84" s="20">
        <v>2</v>
      </c>
      <c r="J84" s="20" t="s">
        <v>25</v>
      </c>
      <c r="K84" s="51">
        <v>0.14366</v>
      </c>
      <c r="L84" s="33">
        <f>I84*K84</f>
        <v>0.28732</v>
      </c>
      <c r="M84" s="57"/>
      <c r="N84" s="16"/>
      <c r="O84" s="75"/>
    </row>
    <row r="85" spans="1:15" ht="13.5">
      <c r="A85" s="11" t="s">
        <v>51</v>
      </c>
      <c r="B85" s="20"/>
      <c r="C85" s="20" t="s">
        <v>584</v>
      </c>
      <c r="D85" s="50" t="s">
        <v>585</v>
      </c>
      <c r="E85" s="20"/>
      <c r="F85" s="20"/>
      <c r="G85" s="20" t="s">
        <v>76</v>
      </c>
      <c r="H85" s="50" t="s">
        <v>586</v>
      </c>
      <c r="I85" s="20">
        <v>1</v>
      </c>
      <c r="J85" s="20" t="s">
        <v>25</v>
      </c>
      <c r="K85" s="51">
        <v>0.65054</v>
      </c>
      <c r="L85" s="33">
        <f>I85*K85</f>
        <v>0.65054</v>
      </c>
      <c r="M85" s="57"/>
      <c r="N85" s="16"/>
      <c r="O85" s="75"/>
    </row>
    <row r="86" spans="1:12" ht="12">
      <c r="A86" s="10"/>
      <c r="D86" s="83"/>
      <c r="H86" s="83"/>
      <c r="K86" s="84"/>
      <c r="L86" s="59"/>
    </row>
    <row r="87" spans="1:12" ht="12">
      <c r="A87" s="56" t="s">
        <v>339</v>
      </c>
      <c r="C87" s="6" t="s">
        <v>338</v>
      </c>
      <c r="I87" s="56">
        <v>1</v>
      </c>
      <c r="L87" s="61">
        <f>SUM(L88:L93)</f>
        <v>1.58673572178478</v>
      </c>
    </row>
    <row r="88" spans="1:15" ht="13.5">
      <c r="A88" s="11" t="s">
        <v>51</v>
      </c>
      <c r="B88" s="11"/>
      <c r="C88" s="11" t="s">
        <v>476</v>
      </c>
      <c r="D88" s="11" t="s">
        <v>477</v>
      </c>
      <c r="E88" s="11" t="s">
        <v>478</v>
      </c>
      <c r="F88" s="11" t="s">
        <v>479</v>
      </c>
      <c r="G88" s="11" t="s">
        <v>76</v>
      </c>
      <c r="H88" s="11" t="s">
        <v>480</v>
      </c>
      <c r="I88" s="11">
        <v>2</v>
      </c>
      <c r="J88" s="11" t="s">
        <v>25</v>
      </c>
      <c r="K88" s="13">
        <v>0.11</v>
      </c>
      <c r="L88" s="33">
        <f>I88*K88</f>
        <v>0.22</v>
      </c>
      <c r="M88" s="57"/>
      <c r="N88" s="16"/>
      <c r="O88" s="79"/>
    </row>
    <row r="89" spans="1:15" ht="13.5">
      <c r="A89" s="11" t="s">
        <v>51</v>
      </c>
      <c r="B89" s="11"/>
      <c r="C89" s="11" t="s">
        <v>578</v>
      </c>
      <c r="D89" s="11" t="s">
        <v>579</v>
      </c>
      <c r="E89" s="11"/>
      <c r="F89" s="11"/>
      <c r="G89" s="11" t="s">
        <v>76</v>
      </c>
      <c r="H89" s="11" t="s">
        <v>580</v>
      </c>
      <c r="I89" s="11">
        <v>1</v>
      </c>
      <c r="J89" s="11" t="s">
        <v>25</v>
      </c>
      <c r="K89" s="13">
        <v>0.32665000000000005</v>
      </c>
      <c r="L89" s="33">
        <f>I89*K89</f>
        <v>0.32665000000000005</v>
      </c>
      <c r="M89" s="57"/>
      <c r="N89" s="16"/>
      <c r="O89" s="75"/>
    </row>
    <row r="90" spans="1:15" ht="13.5">
      <c r="A90" s="11" t="s">
        <v>51</v>
      </c>
      <c r="B90" s="20"/>
      <c r="C90" s="20" t="s">
        <v>544</v>
      </c>
      <c r="D90" s="50" t="s">
        <v>545</v>
      </c>
      <c r="E90" s="20"/>
      <c r="F90" s="20"/>
      <c r="G90" s="20" t="s">
        <v>76</v>
      </c>
      <c r="H90" s="50" t="s">
        <v>546</v>
      </c>
      <c r="I90" s="20">
        <v>200</v>
      </c>
      <c r="J90" s="20" t="s">
        <v>299</v>
      </c>
      <c r="K90" s="33">
        <f>77.896/304800</f>
        <v>0.000255564304461942</v>
      </c>
      <c r="L90" s="33">
        <f>I90*K90</f>
        <v>0.0511128608923885</v>
      </c>
      <c r="M90" s="57"/>
      <c r="N90" s="16"/>
      <c r="O90" s="75"/>
    </row>
    <row r="91" spans="1:15" ht="13.5">
      <c r="A91" s="11" t="s">
        <v>51</v>
      </c>
      <c r="B91" s="11"/>
      <c r="C91" s="16" t="s">
        <v>556</v>
      </c>
      <c r="D91" s="25" t="s">
        <v>557</v>
      </c>
      <c r="E91" s="11"/>
      <c r="F91" s="11"/>
      <c r="G91" s="11" t="s">
        <v>76</v>
      </c>
      <c r="H91" s="11" t="s">
        <v>558</v>
      </c>
      <c r="I91" s="11">
        <v>200</v>
      </c>
      <c r="J91" s="11" t="s">
        <v>299</v>
      </c>
      <c r="K91" s="33">
        <f>77.896/304800</f>
        <v>0.000255564304461942</v>
      </c>
      <c r="L91" s="33">
        <f>I91*K91</f>
        <v>0.0511128608923885</v>
      </c>
      <c r="M91" s="57"/>
      <c r="N91" s="16"/>
      <c r="O91" s="75"/>
    </row>
    <row r="92" spans="1:15" ht="13.5">
      <c r="A92" s="11" t="s">
        <v>51</v>
      </c>
      <c r="B92" s="20"/>
      <c r="C92" s="20" t="s">
        <v>581</v>
      </c>
      <c r="D92" s="50" t="s">
        <v>582</v>
      </c>
      <c r="E92" s="20"/>
      <c r="F92" s="20"/>
      <c r="G92" s="20" t="s">
        <v>76</v>
      </c>
      <c r="H92" s="50" t="s">
        <v>583</v>
      </c>
      <c r="I92" s="20">
        <v>2</v>
      </c>
      <c r="J92" s="20" t="s">
        <v>25</v>
      </c>
      <c r="K92" s="51">
        <v>0.14366</v>
      </c>
      <c r="L92" s="33">
        <f>I92*K92</f>
        <v>0.28732</v>
      </c>
      <c r="M92" s="57"/>
      <c r="N92" s="16"/>
      <c r="O92" s="75"/>
    </row>
    <row r="93" spans="1:15" ht="13.5">
      <c r="A93" s="11" t="s">
        <v>51</v>
      </c>
      <c r="B93" s="20"/>
      <c r="C93" s="20" t="s">
        <v>584</v>
      </c>
      <c r="D93" s="50" t="s">
        <v>585</v>
      </c>
      <c r="E93" s="20"/>
      <c r="F93" s="20"/>
      <c r="G93" s="20" t="s">
        <v>76</v>
      </c>
      <c r="H93" s="50" t="s">
        <v>586</v>
      </c>
      <c r="I93" s="20">
        <v>1</v>
      </c>
      <c r="J93" s="20" t="s">
        <v>25</v>
      </c>
      <c r="K93" s="51">
        <v>0.65054</v>
      </c>
      <c r="L93" s="33">
        <f>I93*K93</f>
        <v>0.65054</v>
      </c>
      <c r="M93" s="57"/>
      <c r="N93" s="16"/>
      <c r="O93" s="75"/>
    </row>
    <row r="94" spans="1:12" ht="12">
      <c r="A94" s="10"/>
      <c r="D94" s="83"/>
      <c r="H94" s="83"/>
      <c r="K94" s="84"/>
      <c r="L94" s="59"/>
    </row>
    <row r="95" spans="1:12" ht="12">
      <c r="A95" s="6" t="s">
        <v>341</v>
      </c>
      <c r="C95" s="56" t="s">
        <v>340</v>
      </c>
      <c r="D95" s="83"/>
      <c r="H95" s="83"/>
      <c r="I95" s="56">
        <v>1</v>
      </c>
      <c r="L95" s="61">
        <f>SUM(L96:L98)</f>
        <v>2.49665</v>
      </c>
    </row>
    <row r="96" spans="1:15" ht="12">
      <c r="A96" s="11" t="s">
        <v>51</v>
      </c>
      <c r="B96" s="11"/>
      <c r="C96" s="11" t="s">
        <v>587</v>
      </c>
      <c r="D96" s="11" t="s">
        <v>588</v>
      </c>
      <c r="E96" s="11"/>
      <c r="F96" s="11"/>
      <c r="G96" s="11" t="s">
        <v>589</v>
      </c>
      <c r="H96" s="11" t="s">
        <v>590</v>
      </c>
      <c r="I96" s="11">
        <v>1</v>
      </c>
      <c r="J96" s="11" t="s">
        <v>25</v>
      </c>
      <c r="K96" s="13">
        <v>1.9500000000000002</v>
      </c>
      <c r="L96" s="13">
        <f>SUM(K96*I96)</f>
        <v>1.9500000000000002</v>
      </c>
      <c r="M96" s="57"/>
      <c r="N96" s="20"/>
      <c r="O96" s="87"/>
    </row>
    <row r="97" spans="1:15" ht="13.5">
      <c r="A97" s="11" t="s">
        <v>51</v>
      </c>
      <c r="B97" s="11"/>
      <c r="C97" s="11" t="s">
        <v>476</v>
      </c>
      <c r="D97" s="11" t="s">
        <v>477</v>
      </c>
      <c r="E97" s="11" t="s">
        <v>478</v>
      </c>
      <c r="F97" s="11" t="s">
        <v>479</v>
      </c>
      <c r="G97" s="11" t="s">
        <v>76</v>
      </c>
      <c r="H97" s="11" t="s">
        <v>480</v>
      </c>
      <c r="I97" s="11">
        <v>2</v>
      </c>
      <c r="J97" s="11" t="s">
        <v>25</v>
      </c>
      <c r="K97" s="13">
        <v>0.11</v>
      </c>
      <c r="L97" s="33">
        <f>I97*K97</f>
        <v>0.22</v>
      </c>
      <c r="M97" s="57"/>
      <c r="N97" s="16"/>
      <c r="O97" s="79"/>
    </row>
    <row r="98" spans="1:15" ht="13.5">
      <c r="A98" s="11" t="s">
        <v>51</v>
      </c>
      <c r="B98" s="11"/>
      <c r="C98" s="11" t="s">
        <v>578</v>
      </c>
      <c r="D98" s="11" t="s">
        <v>579</v>
      </c>
      <c r="E98" s="11"/>
      <c r="F98" s="11"/>
      <c r="G98" s="11" t="s">
        <v>76</v>
      </c>
      <c r="H98" s="11" t="s">
        <v>580</v>
      </c>
      <c r="I98" s="11">
        <v>1</v>
      </c>
      <c r="J98" s="11" t="s">
        <v>25</v>
      </c>
      <c r="K98" s="13">
        <v>0.32665000000000005</v>
      </c>
      <c r="L98" s="33">
        <f>I98*K98</f>
        <v>0.32665000000000005</v>
      </c>
      <c r="M98" s="57"/>
      <c r="N98" s="16"/>
      <c r="O98" s="75"/>
    </row>
    <row r="99" spans="1:12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9"/>
      <c r="L99" s="32"/>
    </row>
    <row r="100" spans="1:12" ht="12">
      <c r="A100" s="6" t="s">
        <v>343</v>
      </c>
      <c r="C100" s="56" t="s">
        <v>342</v>
      </c>
      <c r="D100" s="83"/>
      <c r="H100" s="83"/>
      <c r="I100" s="56">
        <v>1</v>
      </c>
      <c r="L100" s="61">
        <f>SUM(L101:L103)</f>
        <v>2.17785</v>
      </c>
    </row>
    <row r="101" spans="1:15" ht="12">
      <c r="A101" s="11" t="s">
        <v>51</v>
      </c>
      <c r="B101" s="11"/>
      <c r="C101" s="11" t="s">
        <v>591</v>
      </c>
      <c r="D101" s="19" t="s">
        <v>592</v>
      </c>
      <c r="E101" s="11"/>
      <c r="F101" s="11"/>
      <c r="G101" s="11" t="s">
        <v>589</v>
      </c>
      <c r="H101" s="16" t="s">
        <v>593</v>
      </c>
      <c r="I101" s="11">
        <v>1</v>
      </c>
      <c r="J101" s="11" t="s">
        <v>25</v>
      </c>
      <c r="K101" s="13">
        <v>1.9500000000000002</v>
      </c>
      <c r="L101" s="13">
        <f>SUM(K101*I101)</f>
        <v>1.9500000000000002</v>
      </c>
      <c r="M101" s="57"/>
      <c r="N101" s="20"/>
      <c r="O101" s="71"/>
    </row>
    <row r="102" spans="1:15" ht="13.5">
      <c r="A102" s="11" t="s">
        <v>51</v>
      </c>
      <c r="B102" s="11"/>
      <c r="C102" s="11" t="s">
        <v>526</v>
      </c>
      <c r="D102" s="11" t="s">
        <v>527</v>
      </c>
      <c r="E102" s="11" t="s">
        <v>528</v>
      </c>
      <c r="F102" s="11" t="s">
        <v>529</v>
      </c>
      <c r="G102" s="11" t="s">
        <v>76</v>
      </c>
      <c r="H102" s="11" t="s">
        <v>530</v>
      </c>
      <c r="I102" s="11">
        <v>2</v>
      </c>
      <c r="J102" s="11" t="s">
        <v>25</v>
      </c>
      <c r="K102" s="13">
        <v>0.04995</v>
      </c>
      <c r="L102" s="33">
        <f>I102*K102</f>
        <v>0.0999</v>
      </c>
      <c r="M102" s="57"/>
      <c r="N102" s="16"/>
      <c r="O102" s="79"/>
    </row>
    <row r="103" spans="1:15" ht="13.5">
      <c r="A103" s="11" t="s">
        <v>51</v>
      </c>
      <c r="B103" s="11"/>
      <c r="C103" s="11" t="s">
        <v>531</v>
      </c>
      <c r="D103" s="11" t="s">
        <v>532</v>
      </c>
      <c r="E103" s="11"/>
      <c r="F103" s="11"/>
      <c r="G103" s="11" t="s">
        <v>76</v>
      </c>
      <c r="H103" s="11" t="s">
        <v>533</v>
      </c>
      <c r="I103" s="11">
        <v>1</v>
      </c>
      <c r="J103" s="11" t="s">
        <v>25</v>
      </c>
      <c r="K103" s="13">
        <v>0.12795</v>
      </c>
      <c r="L103" s="33">
        <f>I103*K103</f>
        <v>0.12795</v>
      </c>
      <c r="M103" s="57"/>
      <c r="N103" s="16"/>
      <c r="O103" s="75"/>
    </row>
    <row r="104" spans="1:18" ht="13.5">
      <c r="A104" s="88"/>
      <c r="B104"/>
      <c r="C104" s="37"/>
      <c r="D104" s="89"/>
      <c r="E104"/>
      <c r="F104"/>
      <c r="G104"/>
      <c r="H104" s="37"/>
      <c r="I104"/>
      <c r="J104"/>
      <c r="K104" s="90"/>
      <c r="L104" s="32"/>
      <c r="M104" s="91"/>
      <c r="N104" s="37"/>
      <c r="O104" s="92"/>
      <c r="P104" s="92"/>
      <c r="Q104"/>
      <c r="R104"/>
    </row>
    <row r="105" spans="1:18" ht="12">
      <c r="A105" s="6" t="s">
        <v>345</v>
      </c>
      <c r="C105" s="56" t="s">
        <v>344</v>
      </c>
      <c r="D105" s="83"/>
      <c r="H105" s="83"/>
      <c r="I105" s="56">
        <v>1</v>
      </c>
      <c r="L105" s="61">
        <f>SUM(L106:L109)</f>
        <v>2.75825095800525</v>
      </c>
      <c r="M105" s="91"/>
      <c r="N105" s="37"/>
      <c r="O105" s="92"/>
      <c r="P105" s="92"/>
      <c r="Q105"/>
      <c r="R105"/>
    </row>
    <row r="106" spans="1:18" ht="13.5">
      <c r="A106" s="25" t="s">
        <v>51</v>
      </c>
      <c r="B106" s="25"/>
      <c r="C106" s="16" t="s">
        <v>594</v>
      </c>
      <c r="D106" s="50" t="s">
        <v>595</v>
      </c>
      <c r="E106" s="16"/>
      <c r="F106" s="51"/>
      <c r="G106" s="16" t="s">
        <v>76</v>
      </c>
      <c r="H106" s="50" t="s">
        <v>596</v>
      </c>
      <c r="I106" s="16">
        <v>50</v>
      </c>
      <c r="J106" s="16" t="s">
        <v>299</v>
      </c>
      <c r="K106" s="33">
        <f>38.37/30480</f>
        <v>0.0012588582677165402</v>
      </c>
      <c r="L106" s="13">
        <f>SUM(K106*I106)</f>
        <v>0.0629429133858268</v>
      </c>
      <c r="M106" s="41"/>
      <c r="N106" s="16"/>
      <c r="O106" s="75"/>
      <c r="P106" s="92"/>
      <c r="Q106"/>
      <c r="R106"/>
    </row>
    <row r="107" spans="1:18" ht="13.5">
      <c r="A107" s="25" t="s">
        <v>51</v>
      </c>
      <c r="B107" s="25"/>
      <c r="C107" s="16" t="s">
        <v>597</v>
      </c>
      <c r="D107" s="50" t="s">
        <v>598</v>
      </c>
      <c r="E107" s="16"/>
      <c r="F107" s="16"/>
      <c r="G107" s="16" t="s">
        <v>76</v>
      </c>
      <c r="H107" s="50" t="s">
        <v>599</v>
      </c>
      <c r="I107" s="16">
        <v>650</v>
      </c>
      <c r="J107" s="16" t="s">
        <v>299</v>
      </c>
      <c r="K107" s="33">
        <f>211.61/304800</f>
        <v>0.000694258530183727</v>
      </c>
      <c r="L107" s="13">
        <f>SUM(K107*I107)</f>
        <v>0.45126804461942305</v>
      </c>
      <c r="M107" s="41"/>
      <c r="N107" s="16"/>
      <c r="O107" s="75"/>
      <c r="P107" s="92"/>
      <c r="Q107"/>
      <c r="R107"/>
    </row>
    <row r="108" spans="1:18" ht="12">
      <c r="A108" s="25" t="s">
        <v>51</v>
      </c>
      <c r="B108" s="25"/>
      <c r="C108" s="16" t="s">
        <v>600</v>
      </c>
      <c r="D108" s="50" t="s">
        <v>601</v>
      </c>
      <c r="E108" s="16"/>
      <c r="F108" s="16"/>
      <c r="G108" s="16" t="s">
        <v>76</v>
      </c>
      <c r="H108" s="50" t="s">
        <v>602</v>
      </c>
      <c r="I108" s="16">
        <v>1</v>
      </c>
      <c r="J108" s="16" t="s">
        <v>25</v>
      </c>
      <c r="K108" s="51">
        <v>1.986</v>
      </c>
      <c r="L108" s="13">
        <f>SUM(K108*I108)</f>
        <v>1.986</v>
      </c>
      <c r="M108" s="41"/>
      <c r="N108" s="16"/>
      <c r="O108" s="75"/>
      <c r="P108" s="92"/>
      <c r="Q108"/>
      <c r="R108"/>
    </row>
    <row r="109" spans="1:18" ht="12">
      <c r="A109" s="25" t="s">
        <v>51</v>
      </c>
      <c r="B109" s="25"/>
      <c r="C109" s="16" t="s">
        <v>291</v>
      </c>
      <c r="D109" s="50" t="s">
        <v>292</v>
      </c>
      <c r="E109" s="16"/>
      <c r="F109" s="16"/>
      <c r="G109" s="16" t="s">
        <v>76</v>
      </c>
      <c r="H109" s="50" t="s">
        <v>293</v>
      </c>
      <c r="I109" s="16">
        <v>2</v>
      </c>
      <c r="J109" s="16" t="s">
        <v>25</v>
      </c>
      <c r="K109" s="51">
        <v>0.12902000000000002</v>
      </c>
      <c r="L109" s="13">
        <f>SUM(K109*I109)</f>
        <v>0.25804000000000005</v>
      </c>
      <c r="M109" s="41"/>
      <c r="N109" s="16"/>
      <c r="O109" s="75"/>
      <c r="P109" s="92"/>
      <c r="Q109"/>
      <c r="R109"/>
    </row>
    <row r="110" ht="13.5"/>
    <row r="111" ht="13.5"/>
    <row r="112" ht="13.5"/>
    <row r="114" ht="13.5"/>
    <row r="115" ht="13.5"/>
    <row r="116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46" ht="13.5"/>
    <row r="147" ht="13.5"/>
    <row r="148" ht="13.5"/>
    <row r="149" ht="13.5"/>
  </sheetData>
  <sheetProtection selectLockedCells="1" selectUnlockedCells="1"/>
  <hyperlinks>
    <hyperlink ref="T11" r:id="rId1" display="http://www.gordonbrush.com/stainless-steel/straight-instrument-cleaner-brush-p-1294-l-en.html"/>
    <hyperlink ref="S16" r:id="rId2" display="http://creativehomeandgardening.com/catalog/chg_catalog.mvc?cat+select+HTA+004440+CJ25328493"/>
  </hyperlinks>
  <printOptions/>
  <pageMargins left="0.75" right="0.75" top="1" bottom="1" header="0.5118055555555555" footer="0.5118055555555555"/>
  <pageSetup cellComments="atEnd" horizontalDpi="300" verticalDpi="300" orientation="landscape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"/>
  <sheetViews>
    <sheetView zoomScale="95" zoomScaleNormal="95" workbookViewId="0" topLeftCell="A1">
      <selection activeCell="F40" sqref="F40"/>
    </sheetView>
  </sheetViews>
  <sheetFormatPr defaultColWidth="10.00390625" defaultRowHeight="12.75"/>
  <cols>
    <col min="1" max="1" width="10.125" style="37" customWidth="1"/>
    <col min="2" max="2" width="11.00390625" style="37" customWidth="1"/>
    <col min="3" max="3" width="65.50390625" style="37" customWidth="1"/>
    <col min="4" max="4" width="10.125" style="37" customWidth="1"/>
    <col min="5" max="5" width="7.625" style="37" customWidth="1"/>
    <col min="6" max="6" width="14.25390625" style="37" customWidth="1"/>
    <col min="7" max="7" width="21.625" style="37" customWidth="1"/>
    <col min="8" max="8" width="10.125" style="37" customWidth="1"/>
    <col min="9" max="9" width="6.25390625" style="37" customWidth="1"/>
    <col min="10" max="10" width="10.125" style="37" customWidth="1"/>
    <col min="11" max="11" width="10.125" style="91" customWidth="1"/>
    <col min="12" max="12" width="13.375" style="91" customWidth="1"/>
    <col min="13" max="13" width="9.125" style="91" customWidth="1"/>
    <col min="14" max="14" width="9.625" style="93" customWidth="1"/>
    <col min="15" max="15" width="27.875" style="48" customWidth="1"/>
    <col min="16" max="16" width="10.00390625" style="91" customWidth="1"/>
    <col min="17" max="17" width="10.125" style="92" customWidth="1"/>
    <col min="18" max="18" width="12.25390625" style="92" customWidth="1"/>
    <col min="19" max="19" width="25.00390625" style="37" customWidth="1"/>
    <col min="20" max="16384" width="10.125" style="37" customWidth="1"/>
  </cols>
  <sheetData>
    <row r="1" spans="1:21" ht="12">
      <c r="A1" s="10"/>
      <c r="B1" s="10"/>
      <c r="C1" s="10"/>
      <c r="D1" s="10"/>
      <c r="E1" s="10"/>
      <c r="F1" s="10"/>
      <c r="G1" s="10"/>
      <c r="H1" s="8"/>
      <c r="I1" s="10"/>
      <c r="J1" s="60"/>
      <c r="K1" s="94"/>
      <c r="L1" s="94"/>
      <c r="M1" s="94"/>
      <c r="N1" s="95"/>
      <c r="O1" s="96"/>
      <c r="P1" s="3"/>
      <c r="Q1" s="4"/>
      <c r="R1" s="4"/>
      <c r="S1" s="1"/>
      <c r="T1" s="1"/>
      <c r="U1" s="1"/>
    </row>
    <row r="20" ht="13.5"/>
    <row r="101" ht="12.75" customHeight="1"/>
    <row r="156" ht="13.5"/>
    <row r="157" ht="13.5"/>
    <row r="158" ht="13.5"/>
    <row r="159" ht="13.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scale="70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Ireland</dc:creator>
  <cp:keywords/>
  <dc:description/>
  <cp:lastModifiedBy>aleph </cp:lastModifiedBy>
  <cp:lastPrinted>2014-02-05T13:10:37Z</cp:lastPrinted>
  <dcterms:created xsi:type="dcterms:W3CDTF">2012-12-21T18:42:34Z</dcterms:created>
  <dcterms:modified xsi:type="dcterms:W3CDTF">2014-05-07T16:26:41Z</dcterms:modified>
  <cp:category/>
  <cp:version/>
  <cp:contentType/>
  <cp:contentStatus/>
  <cp:revision>1743</cp:revision>
</cp:coreProperties>
</file>