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<sst xmlns="http://schemas.openxmlformats.org/spreadsheetml/2006/main" count="193" uniqueCount="127">
  <si>
    <t>DESCRIPTION</t>
  </si>
  <si>
    <t>DIGI-KEY P/N</t>
  </si>
  <si>
    <t>QTY</t>
  </si>
  <si>
    <t>UNIT PRICE</t>
  </si>
  <si>
    <t>MINIMUM</t>
  </si>
  <si>
    <t>MULTIPLE</t>
  </si>
  <si>
    <t>STOCK</t>
  </si>
  <si>
    <t>LEADTIME</t>
  </si>
  <si>
    <t>COMMENTS</t>
  </si>
  <si>
    <t>Printers worth</t>
  </si>
  <si>
    <t>build weeks</t>
  </si>
  <si>
    <t>Run out</t>
  </si>
  <si>
    <t>Get more</t>
  </si>
  <si>
    <t>14-POS, panel mount w. brass inserts</t>
  </si>
  <si>
    <t>A106308-ND</t>
  </si>
  <si>
    <t>WKS 9</t>
  </si>
  <si>
    <t>BAG</t>
  </si>
  <si>
    <t>14-POS, free hanging</t>
  </si>
  <si>
    <t>A1358-ND</t>
  </si>
  <si>
    <t>WKS 4</t>
  </si>
  <si>
    <t>2500 PCS @ 2.514; BULK</t>
  </si>
  <si>
    <t>Cable Clamp for 14-Pos; 0.453” opening</t>
  </si>
  <si>
    <t>A32516-ND</t>
  </si>
  <si>
    <t>WKS 7</t>
  </si>
  <si>
    <t>Cable Clamp for 14-Pos; 0.453” opening; full cover, 90 deg</t>
  </si>
  <si>
    <t>A33754-ND</t>
  </si>
  <si>
    <t>BULK</t>
  </si>
  <si>
    <t>4-POS, panel mount w. brass inserts</t>
  </si>
  <si>
    <t>A25053-ND</t>
  </si>
  <si>
    <t>4-POS, free hanging</t>
  </si>
  <si>
    <t>A1357-ND</t>
  </si>
  <si>
    <t>WKS 8</t>
  </si>
  <si>
    <t>Cable Clamp for 4-Pos; 0.329” opening</t>
  </si>
  <si>
    <t>A104910-ND</t>
  </si>
  <si>
    <t>BOX</t>
  </si>
  <si>
    <t>D-Sub RCPT 25POS IDC</t>
  </si>
  <si>
    <t>3M15414-ND</t>
  </si>
  <si>
    <t>WKS 10</t>
  </si>
  <si>
    <t>D-Sub Plug 25POS IDC</t>
  </si>
  <si>
    <t>3M15408-ND</t>
  </si>
  <si>
    <t>8-POS   .100 Dual  (Black)</t>
  </si>
  <si>
    <t>WM2521-ND</t>
  </si>
  <si>
    <t>WKS 3</t>
  </si>
  <si>
    <t>20-POS  .100 Dual (Black)</t>
  </si>
  <si>
    <t>WM2527-ND</t>
  </si>
  <si>
    <t>WKS 2</t>
  </si>
  <si>
    <t>IDC 10POS Dual 30AU</t>
  </si>
  <si>
    <t>609-1739-ND</t>
  </si>
  <si>
    <t>WKS 5</t>
  </si>
  <si>
    <t>TUBE</t>
  </si>
  <si>
    <t>25Cond Ribbon LT GRY 100FT (16cm)</t>
  </si>
  <si>
    <t>MD25R-100-ND</t>
  </si>
  <si>
    <t>Switch SIM Roll SPDT 3A 125V</t>
  </si>
  <si>
    <t>SW768-ND</t>
  </si>
  <si>
    <t>WKS 14</t>
  </si>
  <si>
    <t>TRAY</t>
  </si>
  <si>
    <t>Connector Housing  2POS .100 W/Latch</t>
  </si>
  <si>
    <t>WM2900-ND</t>
  </si>
  <si>
    <t>Connector Housing  4POS .100 W/Latch</t>
  </si>
  <si>
    <t>WM2902-ND</t>
  </si>
  <si>
    <t>Connector Housing  3POS .100 W/Latch</t>
  </si>
  <si>
    <t>WM2901-ND</t>
  </si>
  <si>
    <t>Conn Housing Male 2POS .100</t>
  </si>
  <si>
    <t>WM2533-ND</t>
  </si>
  <si>
    <t>Conn Housing Male 4POS .100</t>
  </si>
  <si>
    <t>WM2535-ND</t>
  </si>
  <si>
    <t>Conn Recept Faston 22-26AWG .110</t>
  </si>
  <si>
    <t>A27793-ND</t>
  </si>
  <si>
    <t>Conn Fast Receptacle14-16 AWG .250</t>
  </si>
  <si>
    <t>A27824-ND</t>
  </si>
  <si>
    <t>Term Ring Non Ins 26-22AWG #4</t>
  </si>
  <si>
    <t>298-10067-ND</t>
  </si>
  <si>
    <t>Switch Rocker DPST 20A 125V</t>
  </si>
  <si>
    <t>EG1529-ND</t>
  </si>
  <si>
    <t>WKS 11</t>
  </si>
  <si>
    <t>Shielded 4Cond 22AWG /  500 ft</t>
  </si>
  <si>
    <t>W504-500-ND</t>
  </si>
  <si>
    <t>Shielded 4Cond 22AWG /  1000 ft</t>
  </si>
  <si>
    <t>W504-1000-ND</t>
  </si>
  <si>
    <t>16AWG Stranded – Violet – 1000 ft</t>
  </si>
  <si>
    <t>C2065V-1000-ND</t>
  </si>
  <si>
    <t>WKS 6</t>
  </si>
  <si>
    <t>24AWG Stranded – Yellow – 1000 ft</t>
  </si>
  <si>
    <t>C2015Y-1000-ND</t>
  </si>
  <si>
    <t>24AWG Stranded – Red – 1000 ft</t>
  </si>
  <si>
    <t>C2015R-1000-ND</t>
  </si>
  <si>
    <t>24AWG Stranded – Orange – 1000 ft</t>
  </si>
  <si>
    <t>C2015A-1000-ND</t>
  </si>
  <si>
    <t>24AWG Stranded – Black – 1000 ft</t>
  </si>
  <si>
    <t>C2015B-1000-ND</t>
  </si>
  <si>
    <t>16AWG Stranded – Red – 1000 ft</t>
  </si>
  <si>
    <t>C2065R-1000-ND</t>
  </si>
  <si>
    <t>16AWG Stranded – Yellow – 100 ft</t>
  </si>
  <si>
    <t>C2065Y-100-ND</t>
  </si>
  <si>
    <t>24AWG Stranded – White – 1000 ft</t>
  </si>
  <si>
    <t>C2015W-1000-ND</t>
  </si>
  <si>
    <t>Term Block Plug 6POS STR 5.08MM</t>
  </si>
  <si>
    <t>WM7822-ND</t>
  </si>
  <si>
    <t>Term Block Plug 2POS STR 5.08MM</t>
  </si>
  <si>
    <t>WM7819-ND</t>
  </si>
  <si>
    <t>KNOB CLR/MATTE .50"DIA 6MM SHAFT</t>
  </si>
  <si>
    <t>226-3128-ND</t>
  </si>
  <si>
    <t>20-24 AWG Tin Sockets for Receptacle, Tape reel of 4000</t>
  </si>
  <si>
    <t>A31995TR-ND</t>
  </si>
  <si>
    <t>WKS 15</t>
  </si>
  <si>
    <t>CUT TAPE</t>
  </si>
  <si>
    <t>20-24 AWG Tin Sockets for Receptacle</t>
  </si>
  <si>
    <t xml:space="preserve">A31995-ND </t>
  </si>
  <si>
    <t>WKS 18</t>
  </si>
  <si>
    <t>20-24 AWG Tin Pin for Plug, Tape reel of 4000</t>
  </si>
  <si>
    <t>A31991TR-ND</t>
  </si>
  <si>
    <t>10 PCS @ 0.49; CUT TAPE</t>
  </si>
  <si>
    <t>20-24 AWG Tin Pin for Plug</t>
  </si>
  <si>
    <t>A31989-ND</t>
  </si>
  <si>
    <t>2500 PCS @ 0.23931</t>
  </si>
  <si>
    <t>14-18 AWG Tin Sockets for Receptacle, Tape reel of 4000</t>
  </si>
  <si>
    <t>A31997TR-ND</t>
  </si>
  <si>
    <t>14-18 AWG Tin Sockets for Receptacle</t>
  </si>
  <si>
    <t>A31997-ND</t>
  </si>
  <si>
    <t>14-18 AWG Tin Pin for Plug, Tape reel of 4000</t>
  </si>
  <si>
    <t>A31998TR-ND</t>
  </si>
  <si>
    <t>WKS 12</t>
  </si>
  <si>
    <t>14-18 AWG Tin Pin for Plug</t>
  </si>
  <si>
    <t>A31998-ND</t>
  </si>
  <si>
    <t>Backshell DB25 Flat Ribbon – Gray</t>
  </si>
  <si>
    <t>976-25RPE-ND</t>
  </si>
  <si>
    <t>WKS 13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</si>
</sst>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,##0.00;[RED]\-[$$-409]#,##0.00"/>
    <numFmt numFmtId="166" formatCode="MM/DD/YY"/>
    <numFmt numFmtId="167" formatCode="0.0000"/>
  </numFmts>
  <fonts count="2">
    <font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Font="1" applyAlignment="1">
      <alignment wrapText="1"/>
    </xf>
    <xf numFmtId="164" fontId="0" fillId="3" borderId="0" xfId="0" applyFill="1" applyAlignment="1">
      <alignment horizontal="center"/>
    </xf>
    <xf numFmtId="164" fontId="0" fillId="4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5" borderId="0" xfId="0" applyFill="1" applyAlignment="1">
      <alignment horizontal="center"/>
    </xf>
    <xf numFmtId="167" fontId="0" fillId="6" borderId="0" xfId="0" applyNumberFormat="1" applyFill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selection activeCell="R44" sqref="R44"/>
    </sheetView>
  </sheetViews>
  <sheetFormatPr defaultColWidth="12.57421875" defaultRowHeight="12.75"/>
  <cols>
    <col min="1" max="1" width="49.00390625" style="0" customWidth="1"/>
    <col min="2" max="2" width="17.00390625" style="0" customWidth="1"/>
    <col min="3" max="3" width="11.57421875" style="0" customWidth="1"/>
    <col min="4" max="8" width="11.57421875" style="1" customWidth="1"/>
    <col min="9" max="9" width="14.28125" style="0" customWidth="1"/>
    <col min="10" max="10" width="11.57421875" style="0" customWidth="1"/>
    <col min="11" max="11" width="11.57421875" style="1" customWidth="1"/>
    <col min="12" max="12" width="13.140625" style="1" customWidth="1"/>
    <col min="13" max="15" width="11.57421875" style="1" customWidth="1"/>
    <col min="16" max="16" width="11.57421875" style="0" customWidth="1"/>
    <col min="17" max="17" width="11.57421875" style="2" customWidth="1"/>
    <col min="18" max="16384" width="11.57421875" style="0" customWidth="1"/>
  </cols>
  <sheetData>
    <row r="1" spans="1:19" ht="14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K1" s="6">
        <v>41713</v>
      </c>
      <c r="L1" s="6" t="s">
        <v>9</v>
      </c>
      <c r="M1" s="6" t="s">
        <v>10</v>
      </c>
      <c r="N1" s="1" t="s">
        <v>11</v>
      </c>
      <c r="O1" s="1" t="s">
        <v>12</v>
      </c>
      <c r="Q1" s="2">
        <f>SUM(Q2:Q46)</f>
        <v>72818.71826</v>
      </c>
      <c r="R1" s="7">
        <v>73155.26</v>
      </c>
      <c r="S1" s="2">
        <f>(R1-Q1)</f>
        <v>336.5417400000006</v>
      </c>
    </row>
    <row r="2" spans="1:18" ht="13.5">
      <c r="A2" t="s">
        <v>13</v>
      </c>
      <c r="B2" t="s">
        <v>14</v>
      </c>
      <c r="C2" s="8">
        <v>3200</v>
      </c>
      <c r="D2" s="9">
        <v>3.95</v>
      </c>
      <c r="E2" s="1">
        <v>1000</v>
      </c>
      <c r="F2" s="1">
        <v>1</v>
      </c>
      <c r="G2" s="1">
        <v>543</v>
      </c>
      <c r="H2" s="1" t="s">
        <v>15</v>
      </c>
      <c r="I2" t="s">
        <v>16</v>
      </c>
      <c r="K2" s="1">
        <v>543</v>
      </c>
      <c r="L2" s="1">
        <f>K2/4</f>
        <v>135.75</v>
      </c>
      <c r="M2" s="1">
        <f>L2/60</f>
        <v>2.2625</v>
      </c>
      <c r="N2" s="10">
        <v>41763</v>
      </c>
      <c r="O2" s="10">
        <v>41746</v>
      </c>
      <c r="Q2" s="2">
        <f>C2*D2</f>
        <v>12640</v>
      </c>
      <c r="R2" s="2"/>
    </row>
    <row r="3" spans="1:18" ht="13.5">
      <c r="A3" t="s">
        <v>17</v>
      </c>
      <c r="B3" t="s">
        <v>18</v>
      </c>
      <c r="C3" s="8">
        <v>2400</v>
      </c>
      <c r="D3" s="9">
        <v>2.514</v>
      </c>
      <c r="E3" s="1">
        <v>1000</v>
      </c>
      <c r="F3" s="1">
        <v>1</v>
      </c>
      <c r="G3" s="1">
        <v>2006</v>
      </c>
      <c r="H3" s="1" t="s">
        <v>19</v>
      </c>
      <c r="I3" t="s">
        <v>20</v>
      </c>
      <c r="K3" s="1">
        <v>2006</v>
      </c>
      <c r="L3" s="1">
        <f>K3/4</f>
        <v>501.5</v>
      </c>
      <c r="M3" s="1">
        <f>L3/60</f>
        <v>8.358333333333333</v>
      </c>
      <c r="O3" s="6">
        <v>41711</v>
      </c>
      <c r="Q3" s="2">
        <f>C3*D3</f>
        <v>6033.599999999999</v>
      </c>
      <c r="R3" s="2"/>
    </row>
    <row r="4" spans="1:18" ht="14.25">
      <c r="A4" t="s">
        <v>21</v>
      </c>
      <c r="B4" t="s">
        <v>22</v>
      </c>
      <c r="C4" s="8">
        <v>1650</v>
      </c>
      <c r="D4" s="9">
        <v>2.553</v>
      </c>
      <c r="E4" s="1">
        <v>392</v>
      </c>
      <c r="F4" s="1">
        <v>1</v>
      </c>
      <c r="G4" s="1">
        <v>6097</v>
      </c>
      <c r="H4" s="1" t="s">
        <v>23</v>
      </c>
      <c r="I4" t="s">
        <v>16</v>
      </c>
      <c r="K4" s="1">
        <v>1650</v>
      </c>
      <c r="L4" s="1">
        <f>K4/3</f>
        <v>550</v>
      </c>
      <c r="M4" s="1">
        <f>L4/60</f>
        <v>9.166666666666666</v>
      </c>
      <c r="O4" s="6">
        <v>41732</v>
      </c>
      <c r="Q4" s="2">
        <f>C4*D4</f>
        <v>4212.45</v>
      </c>
      <c r="R4" s="2"/>
    </row>
    <row r="5" spans="1:18" ht="14.25">
      <c r="A5" t="s">
        <v>24</v>
      </c>
      <c r="B5" t="s">
        <v>25</v>
      </c>
      <c r="C5" s="8">
        <v>750</v>
      </c>
      <c r="D5" s="9">
        <v>6.012</v>
      </c>
      <c r="E5" s="1">
        <v>167</v>
      </c>
      <c r="F5" s="1">
        <v>1</v>
      </c>
      <c r="G5" s="1">
        <v>387</v>
      </c>
      <c r="H5" s="1" t="s">
        <v>19</v>
      </c>
      <c r="I5" t="s">
        <v>26</v>
      </c>
      <c r="K5" s="1">
        <v>387</v>
      </c>
      <c r="L5" s="1">
        <f>K5/1</f>
        <v>387</v>
      </c>
      <c r="M5" s="1">
        <f>L5/60</f>
        <v>6.45</v>
      </c>
      <c r="O5" s="6">
        <v>41711</v>
      </c>
      <c r="Q5" s="2">
        <f>C5*D5</f>
        <v>4509</v>
      </c>
      <c r="R5" s="2"/>
    </row>
    <row r="6" spans="1:18" ht="13.5">
      <c r="A6" t="s">
        <v>27</v>
      </c>
      <c r="B6" t="s">
        <v>28</v>
      </c>
      <c r="C6" s="8">
        <v>1001</v>
      </c>
      <c r="D6" s="9">
        <v>4.15</v>
      </c>
      <c r="E6" s="1">
        <v>1000</v>
      </c>
      <c r="F6" s="1">
        <v>1</v>
      </c>
      <c r="G6" s="1">
        <v>470</v>
      </c>
      <c r="H6" s="1" t="s">
        <v>19</v>
      </c>
      <c r="I6" t="s">
        <v>26</v>
      </c>
      <c r="K6" s="1">
        <v>470</v>
      </c>
      <c r="L6" s="1">
        <f>K6/1</f>
        <v>470</v>
      </c>
      <c r="M6" s="1">
        <f>L6/60</f>
        <v>7.833333333333333</v>
      </c>
      <c r="O6" s="6">
        <v>41711</v>
      </c>
      <c r="Q6" s="2">
        <f>C6*D6</f>
        <v>4154.150000000001</v>
      </c>
      <c r="R6" s="2"/>
    </row>
    <row r="7" spans="1:18" ht="13.5">
      <c r="A7" t="s">
        <v>29</v>
      </c>
      <c r="B7" t="s">
        <v>30</v>
      </c>
      <c r="C7" s="8">
        <v>1001</v>
      </c>
      <c r="D7" s="9">
        <v>2.061</v>
      </c>
      <c r="E7" s="1">
        <v>486</v>
      </c>
      <c r="F7" s="1">
        <v>1</v>
      </c>
      <c r="G7" s="1">
        <v>4573</v>
      </c>
      <c r="H7" s="1" t="s">
        <v>31</v>
      </c>
      <c r="I7" t="s">
        <v>26</v>
      </c>
      <c r="K7" s="1">
        <v>1001</v>
      </c>
      <c r="L7" s="1">
        <f>K7/1</f>
        <v>1001</v>
      </c>
      <c r="M7" s="1">
        <f>L7/60</f>
        <v>16.683333333333334</v>
      </c>
      <c r="O7" s="6">
        <v>41809</v>
      </c>
      <c r="Q7" s="2">
        <f>C7*D7</f>
        <v>2063.061</v>
      </c>
      <c r="R7" s="2"/>
    </row>
    <row r="8" spans="1:18" ht="14.25">
      <c r="A8" t="s">
        <v>32</v>
      </c>
      <c r="B8" t="s">
        <v>33</v>
      </c>
      <c r="C8" s="8">
        <v>1001</v>
      </c>
      <c r="D8" s="9">
        <v>2.637</v>
      </c>
      <c r="E8" s="1">
        <v>380</v>
      </c>
      <c r="F8" s="1">
        <v>1</v>
      </c>
      <c r="G8" s="1">
        <v>1156</v>
      </c>
      <c r="H8" s="1" t="s">
        <v>19</v>
      </c>
      <c r="I8" t="s">
        <v>34</v>
      </c>
      <c r="K8" s="1">
        <v>1001</v>
      </c>
      <c r="L8" s="1">
        <f>K8/1</f>
        <v>1001</v>
      </c>
      <c r="M8" s="1">
        <f>L8/60</f>
        <v>16.683333333333334</v>
      </c>
      <c r="O8" s="6">
        <v>41711</v>
      </c>
      <c r="Q8" s="2">
        <f>C8*D8</f>
        <v>2639.637</v>
      </c>
      <c r="R8" s="2"/>
    </row>
    <row r="9" spans="1:18" ht="13.5">
      <c r="A9" t="s">
        <v>35</v>
      </c>
      <c r="B9" t="s">
        <v>36</v>
      </c>
      <c r="C9" s="8">
        <v>1001</v>
      </c>
      <c r="D9" s="9">
        <v>5.453</v>
      </c>
      <c r="E9" s="1">
        <v>184</v>
      </c>
      <c r="F9" s="1">
        <v>1</v>
      </c>
      <c r="G9" s="1">
        <v>170</v>
      </c>
      <c r="H9" s="1" t="s">
        <v>37</v>
      </c>
      <c r="I9" t="s">
        <v>26</v>
      </c>
      <c r="K9" s="1">
        <v>170</v>
      </c>
      <c r="L9" s="1">
        <f>K9/1</f>
        <v>170</v>
      </c>
      <c r="M9" s="1">
        <f>L9/60</f>
        <v>2.8333333333333335</v>
      </c>
      <c r="N9" s="6">
        <v>41766</v>
      </c>
      <c r="O9" s="6">
        <v>41753</v>
      </c>
      <c r="Q9" s="2">
        <f>C9*D9</f>
        <v>5458.453</v>
      </c>
      <c r="R9" s="2"/>
    </row>
    <row r="10" spans="1:18" ht="13.5">
      <c r="A10" t="s">
        <v>38</v>
      </c>
      <c r="B10" t="s">
        <v>39</v>
      </c>
      <c r="C10" s="8">
        <v>1001</v>
      </c>
      <c r="D10" s="9">
        <v>4.057</v>
      </c>
      <c r="E10" s="1">
        <v>247</v>
      </c>
      <c r="F10" s="1">
        <v>1</v>
      </c>
      <c r="G10" s="1">
        <v>161</v>
      </c>
      <c r="H10" s="1" t="s">
        <v>19</v>
      </c>
      <c r="I10" t="s">
        <v>26</v>
      </c>
      <c r="K10" s="1">
        <v>161</v>
      </c>
      <c r="L10" s="1">
        <f>K10/1</f>
        <v>161</v>
      </c>
      <c r="M10" s="1">
        <f>L10/60</f>
        <v>2.683333333333333</v>
      </c>
      <c r="N10" s="6">
        <v>41765</v>
      </c>
      <c r="O10" s="6">
        <v>41711</v>
      </c>
      <c r="Q10" s="2">
        <f>C10*D10</f>
        <v>4061.0570000000002</v>
      </c>
      <c r="R10" s="2"/>
    </row>
    <row r="11" spans="1:18" ht="13.5">
      <c r="A11" t="s">
        <v>40</v>
      </c>
      <c r="B11" t="s">
        <v>41</v>
      </c>
      <c r="C11" s="8">
        <v>1001</v>
      </c>
      <c r="D11" s="9">
        <v>0.86235</v>
      </c>
      <c r="E11" s="1">
        <v>1000</v>
      </c>
      <c r="F11" s="1">
        <v>1</v>
      </c>
      <c r="G11" s="1">
        <v>1199</v>
      </c>
      <c r="H11" s="1" t="s">
        <v>42</v>
      </c>
      <c r="I11" t="s">
        <v>16</v>
      </c>
      <c r="K11" s="1">
        <v>1001</v>
      </c>
      <c r="L11" s="1">
        <f>K11/1</f>
        <v>1001</v>
      </c>
      <c r="M11" s="1">
        <f>L11/60</f>
        <v>16.683333333333334</v>
      </c>
      <c r="O11" s="6">
        <v>41704</v>
      </c>
      <c r="Q11" s="2">
        <f>C11*D11</f>
        <v>863.2123499999999</v>
      </c>
      <c r="R11" s="2"/>
    </row>
    <row r="12" spans="1:18" ht="13.5">
      <c r="A12" t="s">
        <v>43</v>
      </c>
      <c r="B12" t="s">
        <v>44</v>
      </c>
      <c r="C12" s="8">
        <v>1001</v>
      </c>
      <c r="D12" s="9">
        <v>0.9701</v>
      </c>
      <c r="E12" s="1">
        <v>1000</v>
      </c>
      <c r="F12" s="1">
        <v>1</v>
      </c>
      <c r="G12" s="1">
        <v>482</v>
      </c>
      <c r="H12" s="1" t="s">
        <v>45</v>
      </c>
      <c r="I12" t="s">
        <v>16</v>
      </c>
      <c r="K12" s="1">
        <v>482</v>
      </c>
      <c r="L12" s="1">
        <f>K12/1</f>
        <v>482</v>
      </c>
      <c r="M12" s="1">
        <f>L12/60</f>
        <v>8.033333333333333</v>
      </c>
      <c r="Q12" s="2">
        <f>C12*D12</f>
        <v>971.0700999999999</v>
      </c>
      <c r="R12" s="2"/>
    </row>
    <row r="13" spans="1:18" ht="13.5">
      <c r="A13" t="s">
        <v>46</v>
      </c>
      <c r="B13" t="s">
        <v>47</v>
      </c>
      <c r="C13" s="8">
        <v>1500</v>
      </c>
      <c r="D13" s="9">
        <v>0.64064</v>
      </c>
      <c r="E13" s="1">
        <v>1000</v>
      </c>
      <c r="F13" s="1">
        <v>1</v>
      </c>
      <c r="G13" s="1">
        <v>1211</v>
      </c>
      <c r="H13" s="1" t="s">
        <v>48</v>
      </c>
      <c r="I13" t="s">
        <v>49</v>
      </c>
      <c r="K13" s="1">
        <v>1211</v>
      </c>
      <c r="L13" s="1">
        <f>K13/2</f>
        <v>605.5</v>
      </c>
      <c r="M13" s="1">
        <f>L13/60</f>
        <v>10.091666666666667</v>
      </c>
      <c r="O13" s="6">
        <v>41718</v>
      </c>
      <c r="Q13" s="2">
        <f>C13*D13</f>
        <v>960.96</v>
      </c>
      <c r="R13" s="2"/>
    </row>
    <row r="14" spans="1:18" ht="13.5">
      <c r="A14" t="s">
        <v>50</v>
      </c>
      <c r="B14" t="s">
        <v>51</v>
      </c>
      <c r="C14" s="8">
        <v>4</v>
      </c>
      <c r="D14" s="9">
        <v>89.86</v>
      </c>
      <c r="E14" s="1">
        <v>1</v>
      </c>
      <c r="F14" s="1">
        <v>1</v>
      </c>
      <c r="G14" s="1">
        <v>16</v>
      </c>
      <c r="H14" s="1" t="s">
        <v>45</v>
      </c>
      <c r="I14" t="s">
        <v>34</v>
      </c>
      <c r="K14" s="1">
        <v>4</v>
      </c>
      <c r="L14" s="1">
        <f>K14/0.001</f>
        <v>4000</v>
      </c>
      <c r="M14" s="1">
        <f>L14/60</f>
        <v>66.66666666666667</v>
      </c>
      <c r="Q14" s="2">
        <f>C14*D14</f>
        <v>359.44</v>
      </c>
      <c r="R14" s="2"/>
    </row>
    <row r="15" spans="1:18" ht="13.5">
      <c r="A15" t="s">
        <v>52</v>
      </c>
      <c r="B15" t="s">
        <v>53</v>
      </c>
      <c r="C15" s="8">
        <v>2300</v>
      </c>
      <c r="D15" s="9">
        <v>0.65054</v>
      </c>
      <c r="E15" s="1">
        <v>1000</v>
      </c>
      <c r="F15" s="1">
        <v>1</v>
      </c>
      <c r="G15" s="1">
        <v>8269</v>
      </c>
      <c r="H15" s="1" t="s">
        <v>54</v>
      </c>
      <c r="I15" t="s">
        <v>55</v>
      </c>
      <c r="K15" s="1">
        <v>2300</v>
      </c>
      <c r="L15" s="1">
        <f>K15/3</f>
        <v>766.6666666666666</v>
      </c>
      <c r="M15" s="1">
        <f>L15/60</f>
        <v>12.777777777777777</v>
      </c>
      <c r="O15" s="6">
        <v>41781</v>
      </c>
      <c r="Q15" s="2">
        <f>C15*D15</f>
        <v>1496.242</v>
      </c>
      <c r="R15" s="2"/>
    </row>
    <row r="16" spans="1:18" ht="13.5">
      <c r="A16" t="s">
        <v>56</v>
      </c>
      <c r="B16" t="s">
        <v>57</v>
      </c>
      <c r="C16" s="8">
        <v>7500</v>
      </c>
      <c r="D16" s="9">
        <v>0.12795</v>
      </c>
      <c r="E16" s="1">
        <v>2500</v>
      </c>
      <c r="F16" s="1">
        <v>1</v>
      </c>
      <c r="G16" s="1">
        <v>37089</v>
      </c>
      <c r="H16" s="1" t="s">
        <v>42</v>
      </c>
      <c r="I16" t="s">
        <v>16</v>
      </c>
      <c r="K16" s="1">
        <v>7500</v>
      </c>
      <c r="L16" s="1">
        <f>K16/10</f>
        <v>750</v>
      </c>
      <c r="M16" s="1">
        <f>L16/60</f>
        <v>12.5</v>
      </c>
      <c r="O16" s="6">
        <v>41704</v>
      </c>
      <c r="Q16" s="2">
        <f>C16*D16</f>
        <v>959.6250000000001</v>
      </c>
      <c r="R16" s="2"/>
    </row>
    <row r="17" spans="1:18" ht="13.5">
      <c r="A17" t="s">
        <v>58</v>
      </c>
      <c r="B17" t="s">
        <v>59</v>
      </c>
      <c r="C17" s="8">
        <v>8500</v>
      </c>
      <c r="D17" s="9">
        <v>0.12409</v>
      </c>
      <c r="E17" s="1">
        <v>2500</v>
      </c>
      <c r="F17" s="1">
        <v>1</v>
      </c>
      <c r="G17" s="1">
        <v>45538</v>
      </c>
      <c r="H17" s="1" t="s">
        <v>42</v>
      </c>
      <c r="I17" t="s">
        <v>16</v>
      </c>
      <c r="K17" s="1">
        <v>8500</v>
      </c>
      <c r="L17" s="1">
        <f>K17/11</f>
        <v>772.7272727272727</v>
      </c>
      <c r="M17" s="1">
        <f>L17/60</f>
        <v>12.878787878787879</v>
      </c>
      <c r="O17" s="6">
        <v>41704</v>
      </c>
      <c r="Q17" s="2">
        <f>C17*D17</f>
        <v>1054.765</v>
      </c>
      <c r="R17" s="2"/>
    </row>
    <row r="18" spans="1:18" ht="13.5">
      <c r="A18" t="s">
        <v>60</v>
      </c>
      <c r="B18" t="s">
        <v>61</v>
      </c>
      <c r="C18" s="8">
        <v>2200</v>
      </c>
      <c r="D18" s="9">
        <v>0.18463</v>
      </c>
      <c r="E18" s="1">
        <v>1000</v>
      </c>
      <c r="F18" s="1">
        <v>1</v>
      </c>
      <c r="G18" s="1">
        <v>49991</v>
      </c>
      <c r="H18" s="1" t="s">
        <v>42</v>
      </c>
      <c r="I18" t="s">
        <v>16</v>
      </c>
      <c r="K18" s="1">
        <v>2200</v>
      </c>
      <c r="L18" s="1">
        <f>K18/3</f>
        <v>733.3333333333334</v>
      </c>
      <c r="M18" s="1">
        <f>L18/60</f>
        <v>12.222222222222223</v>
      </c>
      <c r="O18" s="6">
        <v>41704</v>
      </c>
      <c r="Q18" s="2">
        <f>C18*D18</f>
        <v>406.186</v>
      </c>
      <c r="R18" s="2"/>
    </row>
    <row r="19" spans="1:18" ht="13.5">
      <c r="A19" t="s">
        <v>62</v>
      </c>
      <c r="B19" t="s">
        <v>63</v>
      </c>
      <c r="C19" s="8">
        <v>3700</v>
      </c>
      <c r="D19" s="9">
        <v>0.32665</v>
      </c>
      <c r="E19" s="1">
        <v>2500</v>
      </c>
      <c r="F19" s="1">
        <v>1</v>
      </c>
      <c r="G19" s="1">
        <v>31509</v>
      </c>
      <c r="H19" s="1" t="s">
        <v>45</v>
      </c>
      <c r="I19" t="s">
        <v>16</v>
      </c>
      <c r="K19" s="1">
        <v>3700</v>
      </c>
      <c r="L19" s="1">
        <f>K19/4</f>
        <v>925</v>
      </c>
      <c r="M19" s="1">
        <f>L19/60</f>
        <v>15.416666666666666</v>
      </c>
      <c r="Q19" s="2">
        <f>C19*D19</f>
        <v>1208.605</v>
      </c>
      <c r="R19" s="2"/>
    </row>
    <row r="20" spans="1:18" ht="13.5">
      <c r="A20" t="s">
        <v>64</v>
      </c>
      <c r="B20" t="s">
        <v>65</v>
      </c>
      <c r="C20" s="8">
        <v>4500</v>
      </c>
      <c r="D20" s="9">
        <v>0.262</v>
      </c>
      <c r="E20" s="1">
        <v>3823</v>
      </c>
      <c r="F20" s="1">
        <v>1</v>
      </c>
      <c r="G20" s="1">
        <v>10465</v>
      </c>
      <c r="H20" s="1" t="s">
        <v>42</v>
      </c>
      <c r="I20" t="s">
        <v>16</v>
      </c>
      <c r="K20" s="1">
        <v>4500</v>
      </c>
      <c r="L20" s="1">
        <f>K20/5</f>
        <v>900</v>
      </c>
      <c r="M20" s="1">
        <f>L20/60</f>
        <v>15</v>
      </c>
      <c r="O20" s="6">
        <v>41704</v>
      </c>
      <c r="Q20" s="2">
        <f>C20*D20</f>
        <v>1179</v>
      </c>
      <c r="R20" s="2"/>
    </row>
    <row r="21" spans="1:18" ht="14.25">
      <c r="A21" t="s">
        <v>66</v>
      </c>
      <c r="B21" t="s">
        <v>67</v>
      </c>
      <c r="C21" s="8">
        <v>4800</v>
      </c>
      <c r="D21" s="9">
        <v>0.14366</v>
      </c>
      <c r="E21" s="1">
        <v>2500</v>
      </c>
      <c r="F21" s="1">
        <v>1</v>
      </c>
      <c r="G21" s="1">
        <v>76</v>
      </c>
      <c r="H21" s="1" t="s">
        <v>45</v>
      </c>
      <c r="I21" t="s">
        <v>26</v>
      </c>
      <c r="K21" s="1">
        <v>76</v>
      </c>
      <c r="L21" s="1">
        <f>K21/6</f>
        <v>12.666666666666666</v>
      </c>
      <c r="M21" s="1">
        <f>L21/60</f>
        <v>0.2111111111111111</v>
      </c>
      <c r="N21" s="6">
        <v>41715</v>
      </c>
      <c r="Q21" s="2">
        <f>C21*D21</f>
        <v>689.5680000000001</v>
      </c>
      <c r="R21" s="2"/>
    </row>
    <row r="22" spans="1:18" ht="13.5">
      <c r="A22" t="s">
        <v>68</v>
      </c>
      <c r="B22" t="s">
        <v>69</v>
      </c>
      <c r="C22" s="8">
        <v>4000</v>
      </c>
      <c r="D22" s="9">
        <v>0.12902</v>
      </c>
      <c r="E22" s="1">
        <v>2500</v>
      </c>
      <c r="F22" s="1">
        <v>1</v>
      </c>
      <c r="G22" s="1">
        <v>52481</v>
      </c>
      <c r="H22" s="1" t="s">
        <v>45</v>
      </c>
      <c r="I22" t="s">
        <v>26</v>
      </c>
      <c r="K22" s="1">
        <v>4000</v>
      </c>
      <c r="L22" s="1">
        <f>K22/5</f>
        <v>800</v>
      </c>
      <c r="M22" s="1">
        <f>L22/60</f>
        <v>13.333333333333334</v>
      </c>
      <c r="Q22" s="2">
        <f>C22*D22</f>
        <v>516.0799999999999</v>
      </c>
      <c r="R22" s="2"/>
    </row>
    <row r="23" spans="1:18" ht="13.5">
      <c r="A23" t="s">
        <v>70</v>
      </c>
      <c r="B23" t="s">
        <v>71</v>
      </c>
      <c r="C23" s="8">
        <v>3200</v>
      </c>
      <c r="D23" s="9">
        <v>0.1231</v>
      </c>
      <c r="E23" s="1">
        <v>1000</v>
      </c>
      <c r="F23" s="1">
        <v>1</v>
      </c>
      <c r="G23" s="1">
        <v>5857</v>
      </c>
      <c r="H23" s="1" t="s">
        <v>45</v>
      </c>
      <c r="I23" t="s">
        <v>26</v>
      </c>
      <c r="K23" s="1">
        <v>3200</v>
      </c>
      <c r="L23" s="1">
        <f>K23/4</f>
        <v>800</v>
      </c>
      <c r="M23" s="1">
        <f>L23/60</f>
        <v>13.333333333333334</v>
      </c>
      <c r="Q23" s="2">
        <f>C23*D23</f>
        <v>393.92</v>
      </c>
      <c r="R23" s="2"/>
    </row>
    <row r="24" spans="1:18" ht="13.5">
      <c r="A24" t="s">
        <v>72</v>
      </c>
      <c r="B24" t="s">
        <v>73</v>
      </c>
      <c r="C24" s="8">
        <v>800</v>
      </c>
      <c r="D24" s="9">
        <v>1.18126</v>
      </c>
      <c r="E24" s="1">
        <v>500</v>
      </c>
      <c r="F24" s="1">
        <v>1</v>
      </c>
      <c r="G24" s="1">
        <v>7888</v>
      </c>
      <c r="H24" s="1" t="s">
        <v>74</v>
      </c>
      <c r="I24" t="s">
        <v>26</v>
      </c>
      <c r="K24" s="1">
        <v>800</v>
      </c>
      <c r="L24" s="1">
        <f>K24/1</f>
        <v>800</v>
      </c>
      <c r="M24" s="1">
        <f>L24/60</f>
        <v>13.333333333333334</v>
      </c>
      <c r="O24" s="6">
        <v>41760</v>
      </c>
      <c r="Q24" s="2">
        <f>C24*D24</f>
        <v>945.008</v>
      </c>
      <c r="R24" s="2"/>
    </row>
    <row r="25" spans="1:18" ht="13.5">
      <c r="A25" t="s">
        <v>75</v>
      </c>
      <c r="B25" t="s">
        <v>76</v>
      </c>
      <c r="C25" s="8">
        <v>1</v>
      </c>
      <c r="D25" s="1">
        <v>194.03</v>
      </c>
      <c r="E25" s="1">
        <v>1</v>
      </c>
      <c r="F25" s="1">
        <v>1</v>
      </c>
      <c r="G25" s="1">
        <v>0</v>
      </c>
      <c r="H25" s="1" t="s">
        <v>45</v>
      </c>
      <c r="I25" t="s">
        <v>26</v>
      </c>
      <c r="K25" s="1">
        <v>0</v>
      </c>
      <c r="L25" s="1">
        <f>K25/4</f>
        <v>0</v>
      </c>
      <c r="M25" s="1">
        <f>L25/60</f>
        <v>0</v>
      </c>
      <c r="Q25" s="2">
        <f>C25*D25</f>
        <v>194.03</v>
      </c>
      <c r="R25" s="2"/>
    </row>
    <row r="26" spans="1:18" ht="13.5">
      <c r="A26" t="s">
        <v>77</v>
      </c>
      <c r="B26" t="s">
        <v>78</v>
      </c>
      <c r="C26" s="8">
        <v>7</v>
      </c>
      <c r="D26" s="9">
        <v>310.223</v>
      </c>
      <c r="E26" s="1">
        <v>4</v>
      </c>
      <c r="F26" s="1">
        <v>1</v>
      </c>
      <c r="G26" s="1">
        <v>19</v>
      </c>
      <c r="H26" s="1" t="s">
        <v>48</v>
      </c>
      <c r="I26" t="s">
        <v>26</v>
      </c>
      <c r="K26" s="1">
        <v>7</v>
      </c>
      <c r="L26" s="1">
        <f>K26/0.01</f>
        <v>700</v>
      </c>
      <c r="M26" s="1">
        <f>L26/60</f>
        <v>11.666666666666666</v>
      </c>
      <c r="O26" s="6">
        <v>41718</v>
      </c>
      <c r="Q26" s="2">
        <f>C26*D26</f>
        <v>2171.561</v>
      </c>
      <c r="R26" s="2"/>
    </row>
    <row r="27" spans="1:18" ht="13.5">
      <c r="A27" t="s">
        <v>79</v>
      </c>
      <c r="B27" t="s">
        <v>80</v>
      </c>
      <c r="C27" s="8">
        <v>2</v>
      </c>
      <c r="D27" s="9">
        <v>211.61</v>
      </c>
      <c r="E27" s="1">
        <v>1</v>
      </c>
      <c r="F27" s="1">
        <v>1</v>
      </c>
      <c r="G27" s="1">
        <v>0</v>
      </c>
      <c r="H27" s="1" t="s">
        <v>81</v>
      </c>
      <c r="I27" t="s">
        <v>26</v>
      </c>
      <c r="K27" s="1">
        <v>0</v>
      </c>
      <c r="L27" s="1">
        <f>K27/4</f>
        <v>0</v>
      </c>
      <c r="M27" s="1">
        <f>L27/60</f>
        <v>0</v>
      </c>
      <c r="N27" s="11"/>
      <c r="O27" s="12">
        <v>41725</v>
      </c>
      <c r="Q27" s="2">
        <f>C27*D27</f>
        <v>423.22</v>
      </c>
      <c r="R27" s="2"/>
    </row>
    <row r="28" spans="1:18" ht="13.5">
      <c r="A28" t="s">
        <v>82</v>
      </c>
      <c r="B28" t="s">
        <v>83</v>
      </c>
      <c r="C28" s="8">
        <v>4</v>
      </c>
      <c r="D28" s="9">
        <v>95.21</v>
      </c>
      <c r="E28" s="1">
        <v>1</v>
      </c>
      <c r="F28" s="1">
        <v>1</v>
      </c>
      <c r="G28" s="1">
        <v>4</v>
      </c>
      <c r="H28" s="1" t="s">
        <v>81</v>
      </c>
      <c r="I28" t="s">
        <v>26</v>
      </c>
      <c r="K28" s="1">
        <v>4</v>
      </c>
      <c r="L28" s="1">
        <f>K28/4</f>
        <v>1</v>
      </c>
      <c r="M28" s="1">
        <f>L28/60</f>
        <v>0.016666666666666666</v>
      </c>
      <c r="O28" s="6">
        <v>41725</v>
      </c>
      <c r="Q28" s="2">
        <f>C28*D28</f>
        <v>380.84</v>
      </c>
      <c r="R28" s="2"/>
    </row>
    <row r="29" spans="1:18" ht="13.5">
      <c r="A29" t="s">
        <v>84</v>
      </c>
      <c r="B29" t="s">
        <v>85</v>
      </c>
      <c r="C29" s="8">
        <v>11</v>
      </c>
      <c r="D29" s="9">
        <v>77.896</v>
      </c>
      <c r="E29" s="1">
        <v>5</v>
      </c>
      <c r="F29" s="1">
        <v>1</v>
      </c>
      <c r="G29" s="1">
        <v>8</v>
      </c>
      <c r="H29" s="1" t="s">
        <v>81</v>
      </c>
      <c r="I29" t="s">
        <v>26</v>
      </c>
      <c r="K29" s="1">
        <v>8</v>
      </c>
      <c r="L29" s="1">
        <f>K29/4</f>
        <v>2</v>
      </c>
      <c r="M29" s="1">
        <f>L29/60</f>
        <v>0.03333333333333333</v>
      </c>
      <c r="O29" s="6">
        <v>41725</v>
      </c>
      <c r="Q29" s="2">
        <f>C29*D29</f>
        <v>856.856</v>
      </c>
      <c r="R29" s="2"/>
    </row>
    <row r="30" spans="1:18" ht="13.5">
      <c r="A30" t="s">
        <v>86</v>
      </c>
      <c r="B30" t="s">
        <v>87</v>
      </c>
      <c r="C30" s="8">
        <v>7</v>
      </c>
      <c r="D30" s="9">
        <v>77.896</v>
      </c>
      <c r="E30" s="1">
        <v>5</v>
      </c>
      <c r="F30" s="1">
        <v>1</v>
      </c>
      <c r="G30" s="1">
        <v>5</v>
      </c>
      <c r="H30" s="1" t="s">
        <v>81</v>
      </c>
      <c r="I30" t="s">
        <v>26</v>
      </c>
      <c r="K30" s="1">
        <v>5</v>
      </c>
      <c r="L30" s="1">
        <f>K30/4</f>
        <v>1.25</v>
      </c>
      <c r="M30" s="1">
        <f>L30/60</f>
        <v>0.020833333333333332</v>
      </c>
      <c r="O30" s="6">
        <v>41725</v>
      </c>
      <c r="Q30" s="2">
        <f>C30*D30</f>
        <v>545.272</v>
      </c>
      <c r="R30" s="2"/>
    </row>
    <row r="31" spans="1:18" ht="13.5">
      <c r="A31" t="s">
        <v>88</v>
      </c>
      <c r="B31" t="s">
        <v>89</v>
      </c>
      <c r="C31" s="8">
        <v>12</v>
      </c>
      <c r="D31" s="9">
        <v>77.896</v>
      </c>
      <c r="E31" s="1">
        <v>5</v>
      </c>
      <c r="F31" s="1">
        <v>1</v>
      </c>
      <c r="G31" s="1">
        <v>20</v>
      </c>
      <c r="H31" s="1" t="s">
        <v>81</v>
      </c>
      <c r="I31" t="s">
        <v>26</v>
      </c>
      <c r="K31" s="1">
        <v>12</v>
      </c>
      <c r="L31" s="1">
        <f>K31/4</f>
        <v>3</v>
      </c>
      <c r="M31" s="1">
        <f>L31/60</f>
        <v>0.05</v>
      </c>
      <c r="O31" s="6">
        <v>41725</v>
      </c>
      <c r="Q31" s="2">
        <f>C31*D31</f>
        <v>934.752</v>
      </c>
      <c r="R31" s="2"/>
    </row>
    <row r="32" spans="1:18" ht="13.5">
      <c r="A32" t="s">
        <v>90</v>
      </c>
      <c r="B32" t="s">
        <v>91</v>
      </c>
      <c r="C32" s="8">
        <v>2</v>
      </c>
      <c r="D32" s="9">
        <v>211.61</v>
      </c>
      <c r="E32" s="1">
        <v>1</v>
      </c>
      <c r="F32" s="1">
        <v>1</v>
      </c>
      <c r="G32" s="1">
        <v>5</v>
      </c>
      <c r="H32" s="1" t="s">
        <v>81</v>
      </c>
      <c r="I32" t="s">
        <v>26</v>
      </c>
      <c r="K32" s="1">
        <v>2</v>
      </c>
      <c r="L32" s="1">
        <f>K32/4</f>
        <v>0.5</v>
      </c>
      <c r="M32" s="1">
        <f>L32/60</f>
        <v>0.008333333333333333</v>
      </c>
      <c r="O32" s="6">
        <v>41725</v>
      </c>
      <c r="Q32" s="2">
        <f>C32*D32</f>
        <v>423.22</v>
      </c>
      <c r="R32" s="2"/>
    </row>
    <row r="33" spans="1:18" ht="13.5">
      <c r="A33" t="s">
        <v>92</v>
      </c>
      <c r="B33" t="s">
        <v>93</v>
      </c>
      <c r="C33" s="8">
        <v>2</v>
      </c>
      <c r="D33" s="9">
        <v>38.37</v>
      </c>
      <c r="E33" s="1">
        <v>1</v>
      </c>
      <c r="F33" s="1">
        <v>1</v>
      </c>
      <c r="G33" s="1">
        <v>2</v>
      </c>
      <c r="H33" s="1" t="s">
        <v>81</v>
      </c>
      <c r="I33" t="s">
        <v>26</v>
      </c>
      <c r="K33" s="1">
        <v>2</v>
      </c>
      <c r="L33" s="1">
        <f>K33/4</f>
        <v>0.5</v>
      </c>
      <c r="M33" s="1">
        <f>L33/60</f>
        <v>0.008333333333333333</v>
      </c>
      <c r="O33" s="6">
        <v>41725</v>
      </c>
      <c r="Q33" s="2">
        <f>C33*D33</f>
        <v>76.74</v>
      </c>
      <c r="R33" s="2"/>
    </row>
    <row r="34" spans="1:18" ht="13.5">
      <c r="A34" t="s">
        <v>94</v>
      </c>
      <c r="B34" t="s">
        <v>95</v>
      </c>
      <c r="C34" s="8">
        <v>8</v>
      </c>
      <c r="D34" s="9">
        <v>77.896</v>
      </c>
      <c r="E34" s="1">
        <v>5</v>
      </c>
      <c r="F34" s="1">
        <v>1</v>
      </c>
      <c r="G34" s="1">
        <v>14</v>
      </c>
      <c r="H34" s="1" t="s">
        <v>81</v>
      </c>
      <c r="I34" t="s">
        <v>26</v>
      </c>
      <c r="K34" s="1">
        <v>8</v>
      </c>
      <c r="L34" s="1">
        <f>K34/4</f>
        <v>2</v>
      </c>
      <c r="M34" s="1">
        <f>L34/60</f>
        <v>0.03333333333333333</v>
      </c>
      <c r="O34" s="6">
        <v>41725</v>
      </c>
      <c r="Q34" s="2">
        <f>C34*D34</f>
        <v>623.168</v>
      </c>
      <c r="R34" s="2"/>
    </row>
    <row r="35" spans="1:18" ht="13.5">
      <c r="A35" t="s">
        <v>96</v>
      </c>
      <c r="B35" t="s">
        <v>97</v>
      </c>
      <c r="C35" s="8">
        <v>1001</v>
      </c>
      <c r="D35" s="9">
        <v>1.986</v>
      </c>
      <c r="E35" s="1">
        <v>504</v>
      </c>
      <c r="F35" s="1">
        <v>1</v>
      </c>
      <c r="G35" s="1">
        <v>40</v>
      </c>
      <c r="H35" s="1" t="s">
        <v>42</v>
      </c>
      <c r="I35" t="s">
        <v>16</v>
      </c>
      <c r="K35" s="1">
        <v>40</v>
      </c>
      <c r="L35" s="1">
        <f>K35/1</f>
        <v>40</v>
      </c>
      <c r="M35" s="1">
        <f>L35/60</f>
        <v>0.6666666666666666</v>
      </c>
      <c r="N35" s="6">
        <v>41718</v>
      </c>
      <c r="O35" s="6">
        <v>41704</v>
      </c>
      <c r="Q35" s="2">
        <f>C35*D35</f>
        <v>1987.9859999999999</v>
      </c>
      <c r="R35" s="2"/>
    </row>
    <row r="36" spans="1:18" ht="13.5">
      <c r="A36" t="s">
        <v>98</v>
      </c>
      <c r="B36" t="s">
        <v>99</v>
      </c>
      <c r="C36" s="8">
        <v>3800</v>
      </c>
      <c r="D36" s="9">
        <v>0.5586</v>
      </c>
      <c r="E36" s="1">
        <v>2500</v>
      </c>
      <c r="F36" s="1">
        <v>1</v>
      </c>
      <c r="G36" s="1">
        <v>1755</v>
      </c>
      <c r="H36" s="1" t="s">
        <v>74</v>
      </c>
      <c r="I36" t="s">
        <v>16</v>
      </c>
      <c r="K36" s="1">
        <v>1755</v>
      </c>
      <c r="L36" s="1">
        <f>K36/5</f>
        <v>351</v>
      </c>
      <c r="M36" s="1">
        <f>L36/60</f>
        <v>5.85</v>
      </c>
      <c r="N36" s="6">
        <v>41788</v>
      </c>
      <c r="O36" s="6">
        <v>41760</v>
      </c>
      <c r="Q36" s="2">
        <f>C36*D36</f>
        <v>2122.68</v>
      </c>
      <c r="R36" s="2"/>
    </row>
    <row r="37" spans="1:18" ht="13.5">
      <c r="A37" t="s">
        <v>100</v>
      </c>
      <c r="B37" t="s">
        <v>101</v>
      </c>
      <c r="C37" s="8">
        <v>750</v>
      </c>
      <c r="D37" s="9">
        <v>2.633</v>
      </c>
      <c r="E37" s="1">
        <v>500</v>
      </c>
      <c r="F37" s="1">
        <v>1</v>
      </c>
      <c r="G37" s="1">
        <v>335</v>
      </c>
      <c r="H37" s="1" t="s">
        <v>15</v>
      </c>
      <c r="I37" t="s">
        <v>26</v>
      </c>
      <c r="K37" s="1">
        <v>335</v>
      </c>
      <c r="L37" s="1">
        <f>K37/1</f>
        <v>335</v>
      </c>
      <c r="M37" s="1">
        <f>L37/60</f>
        <v>5.583333333333333</v>
      </c>
      <c r="N37" s="6">
        <v>41787</v>
      </c>
      <c r="O37" s="6">
        <v>41746</v>
      </c>
      <c r="Q37" s="2">
        <f>C37*D37</f>
        <v>1974.75</v>
      </c>
      <c r="R37" s="2"/>
    </row>
    <row r="38" spans="1:18" ht="13.5">
      <c r="A38" t="s">
        <v>102</v>
      </c>
      <c r="B38" t="s">
        <v>103</v>
      </c>
      <c r="C38" s="8">
        <v>10</v>
      </c>
      <c r="D38" s="13">
        <v>0.24466000000000002</v>
      </c>
      <c r="E38" s="1">
        <v>10</v>
      </c>
      <c r="F38" s="1">
        <v>1</v>
      </c>
      <c r="G38" s="1">
        <v>2410</v>
      </c>
      <c r="H38" s="1" t="s">
        <v>104</v>
      </c>
      <c r="I38" t="s">
        <v>105</v>
      </c>
      <c r="K38" s="1">
        <v>10</v>
      </c>
      <c r="L38" s="1">
        <f>K38/4</f>
        <v>2.5</v>
      </c>
      <c r="M38" s="1">
        <f>L38/60</f>
        <v>0.041666666666666664</v>
      </c>
      <c r="O38" s="6">
        <v>41788</v>
      </c>
      <c r="Q38" s="2">
        <f>C38*D38</f>
        <v>2.4466</v>
      </c>
      <c r="R38" s="14">
        <f>979/4000</f>
        <v>0.24475</v>
      </c>
    </row>
    <row r="39" spans="1:18" ht="13.5">
      <c r="A39" t="s">
        <v>106</v>
      </c>
      <c r="B39" t="s">
        <v>107</v>
      </c>
      <c r="C39" s="8">
        <v>2300</v>
      </c>
      <c r="D39" s="1">
        <v>0.31185</v>
      </c>
      <c r="E39" s="1">
        <v>1000</v>
      </c>
      <c r="F39" s="1">
        <v>1</v>
      </c>
      <c r="G39" s="1">
        <v>13187</v>
      </c>
      <c r="H39" s="1" t="s">
        <v>108</v>
      </c>
      <c r="I39" t="s">
        <v>26</v>
      </c>
      <c r="K39" s="1">
        <v>2300</v>
      </c>
      <c r="L39" s="1">
        <f>K39/4</f>
        <v>575</v>
      </c>
      <c r="M39" s="1">
        <f>L39/60</f>
        <v>9.583333333333334</v>
      </c>
      <c r="O39" s="6">
        <v>41809</v>
      </c>
      <c r="Q39" s="2">
        <f>C39*D39</f>
        <v>717.255</v>
      </c>
      <c r="R39" s="15"/>
    </row>
    <row r="40" spans="1:18" ht="13.5">
      <c r="A40" t="s">
        <v>109</v>
      </c>
      <c r="B40" t="s">
        <v>110</v>
      </c>
      <c r="C40" s="8">
        <v>8</v>
      </c>
      <c r="D40" s="13">
        <v>0.19288000000000002</v>
      </c>
      <c r="E40" s="1">
        <v>1</v>
      </c>
      <c r="F40" s="1">
        <v>1</v>
      </c>
      <c r="G40" s="1">
        <v>1853</v>
      </c>
      <c r="H40" s="1" t="s">
        <v>54</v>
      </c>
      <c r="I40" t="s">
        <v>111</v>
      </c>
      <c r="K40" s="1">
        <v>8</v>
      </c>
      <c r="L40" s="1">
        <f>K40/4</f>
        <v>2</v>
      </c>
      <c r="M40" s="1">
        <f>L40/60</f>
        <v>0.03333333333333333</v>
      </c>
      <c r="O40" s="6">
        <v>41781</v>
      </c>
      <c r="Q40" s="2">
        <f>C40*D40</f>
        <v>1.5430400000000002</v>
      </c>
      <c r="R40" s="14">
        <f>890/4000</f>
        <v>0.2225</v>
      </c>
    </row>
    <row r="41" spans="1:18" ht="13.5">
      <c r="A41" t="s">
        <v>112</v>
      </c>
      <c r="B41" t="s">
        <v>113</v>
      </c>
      <c r="C41" s="8">
        <v>2000</v>
      </c>
      <c r="D41" s="1">
        <v>0.26324</v>
      </c>
      <c r="E41" s="1">
        <v>1000</v>
      </c>
      <c r="F41" s="1">
        <v>1</v>
      </c>
      <c r="G41" s="1">
        <v>17703</v>
      </c>
      <c r="H41" s="1" t="s">
        <v>104</v>
      </c>
      <c r="I41" t="s">
        <v>114</v>
      </c>
      <c r="K41" s="1">
        <v>2000</v>
      </c>
      <c r="L41" s="1">
        <f>K41/4</f>
        <v>500</v>
      </c>
      <c r="M41" s="1">
        <f>L41/60</f>
        <v>8.333333333333334</v>
      </c>
      <c r="O41" s="6">
        <v>41788</v>
      </c>
      <c r="Q41" s="2">
        <f>C41*D41</f>
        <v>526.4799999999999</v>
      </c>
      <c r="R41" s="15"/>
    </row>
    <row r="42" spans="1:18" ht="13.5">
      <c r="A42" t="s">
        <v>115</v>
      </c>
      <c r="B42" t="s">
        <v>116</v>
      </c>
      <c r="C42" s="8">
        <v>1</v>
      </c>
      <c r="D42" s="13">
        <v>0.27474000000000004</v>
      </c>
      <c r="E42" s="1">
        <v>1</v>
      </c>
      <c r="F42" s="1">
        <v>1</v>
      </c>
      <c r="G42" s="1">
        <v>4016</v>
      </c>
      <c r="H42" s="1" t="s">
        <v>104</v>
      </c>
      <c r="I42" t="s">
        <v>105</v>
      </c>
      <c r="K42" s="1">
        <v>1</v>
      </c>
      <c r="L42" s="1">
        <f>K42/4</f>
        <v>0.25</v>
      </c>
      <c r="M42" s="1">
        <f>L42/60</f>
        <v>0.004166666666666667</v>
      </c>
      <c r="O42" s="6">
        <v>41788</v>
      </c>
      <c r="Q42" s="2">
        <f>C42*D42</f>
        <v>0.27474000000000004</v>
      </c>
      <c r="R42" s="14">
        <f>1099/4000</f>
        <v>0.27475</v>
      </c>
    </row>
    <row r="43" spans="1:18" ht="13.5">
      <c r="A43" t="s">
        <v>117</v>
      </c>
      <c r="B43" t="s">
        <v>118</v>
      </c>
      <c r="C43" s="8">
        <v>100</v>
      </c>
      <c r="D43" s="1">
        <v>0.558</v>
      </c>
      <c r="E43" s="1">
        <v>10</v>
      </c>
      <c r="F43" s="1">
        <v>1</v>
      </c>
      <c r="G43" s="1">
        <v>7413</v>
      </c>
      <c r="H43" s="1" t="s">
        <v>108</v>
      </c>
      <c r="I43" t="s">
        <v>26</v>
      </c>
      <c r="K43" s="1">
        <v>100</v>
      </c>
      <c r="L43" s="1">
        <f>K43/4</f>
        <v>25</v>
      </c>
      <c r="M43" s="1">
        <f>L43/60</f>
        <v>0.4166666666666667</v>
      </c>
      <c r="O43" s="6">
        <v>41809</v>
      </c>
      <c r="Q43" s="2">
        <f>C43*D43</f>
        <v>55.800000000000004</v>
      </c>
      <c r="R43" s="15"/>
    </row>
    <row r="44" spans="1:18" ht="13.5">
      <c r="A44" t="s">
        <v>119</v>
      </c>
      <c r="B44" t="s">
        <v>120</v>
      </c>
      <c r="C44" s="8">
        <v>1</v>
      </c>
      <c r="D44" s="13">
        <v>0.20743</v>
      </c>
      <c r="E44" s="1">
        <v>1</v>
      </c>
      <c r="F44" s="1">
        <v>1</v>
      </c>
      <c r="G44" s="1">
        <v>1813</v>
      </c>
      <c r="H44" s="1" t="s">
        <v>121</v>
      </c>
      <c r="I44" t="s">
        <v>105</v>
      </c>
      <c r="K44" s="1">
        <v>1</v>
      </c>
      <c r="L44" s="1">
        <f>K44/4</f>
        <v>0.25</v>
      </c>
      <c r="M44" s="1">
        <f>L44/60</f>
        <v>0.004166666666666667</v>
      </c>
      <c r="O44" s="6">
        <v>41767</v>
      </c>
      <c r="Q44" s="2">
        <f>C44*D44</f>
        <v>0.20743</v>
      </c>
      <c r="R44" s="14">
        <f>830/4000</f>
        <v>0.2075</v>
      </c>
    </row>
    <row r="45" spans="1:18" ht="13.5">
      <c r="A45" t="s">
        <v>122</v>
      </c>
      <c r="B45" t="s">
        <v>123</v>
      </c>
      <c r="C45" s="8">
        <v>110</v>
      </c>
      <c r="D45" s="1">
        <v>0.3652</v>
      </c>
      <c r="E45" s="1">
        <v>100</v>
      </c>
      <c r="F45" s="1">
        <v>1</v>
      </c>
      <c r="G45" s="1">
        <v>24406</v>
      </c>
      <c r="H45" s="1" t="s">
        <v>104</v>
      </c>
      <c r="I45" t="s">
        <v>26</v>
      </c>
      <c r="K45" s="1">
        <v>110</v>
      </c>
      <c r="L45" s="1">
        <f>K45/4</f>
        <v>27.5</v>
      </c>
      <c r="M45" s="1">
        <f>L45/60</f>
        <v>0.4583333333333333</v>
      </c>
      <c r="O45" s="6">
        <v>41788</v>
      </c>
      <c r="Q45" s="2">
        <f>C45*D45</f>
        <v>40.172000000000004</v>
      </c>
      <c r="R45" s="15"/>
    </row>
    <row r="46" spans="1:18" ht="14.25">
      <c r="A46" t="s">
        <v>124</v>
      </c>
      <c r="B46" t="s">
        <v>125</v>
      </c>
      <c r="C46" s="8">
        <v>750</v>
      </c>
      <c r="D46" s="1">
        <v>1.3125</v>
      </c>
      <c r="E46" s="1">
        <v>500</v>
      </c>
      <c r="F46" s="1">
        <v>1</v>
      </c>
      <c r="G46" s="1">
        <v>440</v>
      </c>
      <c r="H46" s="1" t="s">
        <v>126</v>
      </c>
      <c r="I46" t="s">
        <v>26</v>
      </c>
      <c r="K46" s="1">
        <v>440</v>
      </c>
      <c r="L46" s="1">
        <f>K46/1</f>
        <v>440</v>
      </c>
      <c r="M46" s="1">
        <f>L46/60</f>
        <v>7.333333333333333</v>
      </c>
      <c r="N46" s="12">
        <v>41761</v>
      </c>
      <c r="O46" s="12">
        <v>41774</v>
      </c>
      <c r="Q46" s="2">
        <f>C46*D46</f>
        <v>984.375</v>
      </c>
      <c r="R46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aleph </cp:lastModifiedBy>
  <dcterms:modified xsi:type="dcterms:W3CDTF">2014-02-25T21:36:58Z</dcterms:modified>
  <cp:category/>
  <cp:version/>
  <cp:contentType/>
  <cp:contentStatus/>
  <cp:revision>21</cp:revision>
</cp:coreProperties>
</file>